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521" windowWidth="7740" windowHeight="12885" activeTab="0"/>
  </bookViews>
  <sheets>
    <sheet name="Tabell 3.18 - 3.38" sheetId="1" r:id="rId1"/>
  </sheets>
  <definedNames>
    <definedName name="_xlnm.Print_Area" localSheetId="0">'Tabell 3.18 - 3.38'!$A$1:$E$1150</definedName>
    <definedName name="wrn.Test._.2." hidden="1">{#N/A,#N/A,TRUE,"Shj kalenderhalv?r ";#N/A,#N/A,TRUE,"Shj kalender?r";#N/A,#N/A,TRUE,"Shj l?s?r";#N/A,#N/A,TRUE,"Sm kalenderhalv?r";#N/A,#N/A,TRUE,"Sm kalender?r ";#N/A,#N/A,TRUE,"Sm l?s?r";#N/A,#N/A,TRUE,"Vux kalenderhalv?r";#N/A,#N/A,TRUE,"Vux kalender?r";#N/A,#N/A,TRUE,"Vux l?s?r"}</definedName>
    <definedName name="wrn.test._.år1." hidden="1">{#N/A,#N/A,TRUE,"Shj kalenderhalv?r ";#N/A,#N/A,TRUE,"Shj kalender?r";#N/A,#N/A,TRUE,"Shj l?s?r"}</definedName>
  </definedNames>
  <calcPr fullCalcOnLoad="1"/>
</workbook>
</file>

<file path=xl/comments1.xml><?xml version="1.0" encoding="utf-8"?>
<comments xmlns="http://schemas.openxmlformats.org/spreadsheetml/2006/main">
  <authors>
    <author>Anders Larsson</author>
  </authors>
  <commentList>
    <comment ref="A347" authorId="0">
      <text>
        <r>
          <rPr>
            <b/>
            <sz val="8"/>
            <rFont val="Tahoma"/>
            <family val="0"/>
          </rPr>
          <t>Anders Larsson:</t>
        </r>
        <r>
          <rPr>
            <sz val="8"/>
            <rFont val="Tahoma"/>
            <family val="0"/>
          </rPr>
          <t xml:space="preserve">
</t>
        </r>
        <r>
          <rPr>
            <b/>
            <sz val="8"/>
            <rFont val="Tahoma"/>
            <family val="2"/>
          </rPr>
          <t xml:space="preserve">Info till Johnny och Olof: </t>
        </r>
        <r>
          <rPr>
            <sz val="8"/>
            <rFont val="Tahoma"/>
            <family val="0"/>
          </rPr>
          <t>Ny utsökningsmetod i år. Det blir ingen dubbelräkning, men differenser kvarstår. Har kikat lite snabbt på vad det skulle kunna bero på men har inte lyckats hitta någon orsak. Fotnoten kvarstår, men med ny lydelse. Gäller även nedanstående tabeller (med undantag för utland).</t>
        </r>
      </text>
    </comment>
    <comment ref="D86" authorId="0">
      <text>
        <r>
          <rPr>
            <b/>
            <sz val="8"/>
            <rFont val="Tahoma"/>
            <family val="0"/>
          </rPr>
          <t>Anders Larsson:</t>
        </r>
        <r>
          <rPr>
            <sz val="8"/>
            <rFont val="Tahoma"/>
            <family val="0"/>
          </rPr>
          <t xml:space="preserve">
Uppgift hämtad från utsökning av Johnny (2011-01-17), för att säkerställa enhetlighet mellan studiestödsstatistiken och årsredovisningen. Av samma anledning ersätter denna siffra även tidigare framtagen uppgift till tabell 1:1.</t>
        </r>
      </text>
    </comment>
    <comment ref="C86" authorId="0">
      <text>
        <r>
          <rPr>
            <b/>
            <sz val="8"/>
            <rFont val="Tahoma"/>
            <family val="0"/>
          </rPr>
          <t>Anders Larsson:</t>
        </r>
        <r>
          <rPr>
            <sz val="8"/>
            <rFont val="Tahoma"/>
            <family val="0"/>
          </rPr>
          <t xml:space="preserve">
Uppgift hämtad från utsökning av Johnny (2011-01-17), för att säkerställa enhetlighet mellan studiestödsstatistiken och årsredovisningen. </t>
        </r>
      </text>
    </comment>
    <comment ref="B86" authorId="0">
      <text>
        <r>
          <rPr>
            <b/>
            <sz val="8"/>
            <rFont val="Tahoma"/>
            <family val="0"/>
          </rPr>
          <t>Anders Larsson:</t>
        </r>
        <r>
          <rPr>
            <sz val="8"/>
            <rFont val="Tahoma"/>
            <family val="0"/>
          </rPr>
          <t xml:space="preserve">
Uppgift hämtad från utsökning av Johnny (2011-01-17), för att säkerställa enhetlighet mellan studiestödsstatistiken och årsredovisningen.</t>
        </r>
      </text>
    </comment>
  </commentList>
</comments>
</file>

<file path=xl/sharedStrings.xml><?xml version="1.0" encoding="utf-8"?>
<sst xmlns="http://schemas.openxmlformats.org/spreadsheetml/2006/main" count="1151" uniqueCount="156">
  <si>
    <r>
      <t>Antal studerande med studiemedel (högre bidrag), 
fördelat på utbildningsnivå, stödform och kön</t>
    </r>
    <r>
      <rPr>
        <b/>
        <vertAlign val="superscript"/>
        <sz val="10"/>
        <rFont val="Arial"/>
        <family val="2"/>
      </rPr>
      <t>1, 2</t>
    </r>
  </si>
  <si>
    <r>
      <t>Antal studerande med studiemedel (generellt bidrag) i Sverige, 
fördelat på skolform, stödform och kön</t>
    </r>
    <r>
      <rPr>
        <b/>
        <vertAlign val="superscript"/>
        <sz val="10"/>
        <rFont val="Arial"/>
        <family val="2"/>
      </rPr>
      <t>1, 2</t>
    </r>
  </si>
  <si>
    <r>
      <t>Övriga</t>
    </r>
    <r>
      <rPr>
        <b/>
        <vertAlign val="superscript"/>
        <sz val="9"/>
        <rFont val="Arial"/>
        <family val="2"/>
      </rPr>
      <t>5</t>
    </r>
  </si>
  <si>
    <r>
      <t>Yrkeshögskola</t>
    </r>
    <r>
      <rPr>
        <b/>
        <vertAlign val="superscript"/>
        <sz val="9"/>
        <rFont val="Arial"/>
        <family val="2"/>
      </rPr>
      <t>4</t>
    </r>
  </si>
  <si>
    <r>
      <t>Kvalificerad yrkesutbildning</t>
    </r>
    <r>
      <rPr>
        <b/>
        <vertAlign val="superscript"/>
        <sz val="9"/>
        <rFont val="Arial"/>
        <family val="2"/>
      </rPr>
      <t>3</t>
    </r>
  </si>
  <si>
    <t>Grundskolenivå</t>
  </si>
  <si>
    <t>Studiebidrag</t>
  </si>
  <si>
    <t>Studielån</t>
  </si>
  <si>
    <t>Eftergymnasial nivå</t>
  </si>
  <si>
    <t>Gymnasieskola</t>
  </si>
  <si>
    <t>Folkhögskola</t>
  </si>
  <si>
    <t>Komvux</t>
  </si>
  <si>
    <t>Totalt</t>
  </si>
  <si>
    <t>Kvinnor</t>
  </si>
  <si>
    <t>Män</t>
  </si>
  <si>
    <t>Gymnasienivå</t>
  </si>
  <si>
    <t>Tilläggslån</t>
  </si>
  <si>
    <t>Kompletterande utbildning</t>
  </si>
  <si>
    <t>Merkostnadslån</t>
  </si>
  <si>
    <t xml:space="preserve">Studiebidrag </t>
  </si>
  <si>
    <t>Grundlån</t>
  </si>
  <si>
    <t xml:space="preserve">
     </t>
  </si>
  <si>
    <t>Summa bokfört</t>
  </si>
  <si>
    <t>Studiemedel i Sverige</t>
  </si>
  <si>
    <t>Studiemedel utomlands</t>
  </si>
  <si>
    <t>75 %</t>
  </si>
  <si>
    <t>100 %</t>
  </si>
  <si>
    <t>50 %</t>
  </si>
  <si>
    <t>Saknar slutbetyg från grundskola 
eller 3-årig gymnasieutbildning</t>
  </si>
  <si>
    <t>Tabell 3:25a</t>
  </si>
  <si>
    <t>Tabell 3:25b</t>
  </si>
  <si>
    <t>Tabell 3:26a</t>
  </si>
  <si>
    <t>Tabell 3:26b</t>
  </si>
  <si>
    <t>Tabell 3:27a</t>
  </si>
  <si>
    <t>Tabell 3:27b</t>
  </si>
  <si>
    <t>Tabell 3:28a</t>
  </si>
  <si>
    <t>Tabell 3:28b</t>
  </si>
  <si>
    <t>Tabell 3:30a</t>
  </si>
  <si>
    <t>Tabell 3:30b</t>
  </si>
  <si>
    <t>Tabell 3:31a</t>
  </si>
  <si>
    <t>Tabell 3:31b</t>
  </si>
  <si>
    <t>Tabell 3:32a</t>
  </si>
  <si>
    <t>Tabell 3:32b</t>
  </si>
  <si>
    <t>Tabell 3:33a</t>
  </si>
  <si>
    <t>Tabell 3:33b</t>
  </si>
  <si>
    <t>Tabell 3:34a</t>
  </si>
  <si>
    <t>Tabell 3:34b</t>
  </si>
  <si>
    <t>Tabell 3:36a</t>
  </si>
  <si>
    <t>Tabell 3:36b</t>
  </si>
  <si>
    <t>bifall</t>
  </si>
  <si>
    <t>avslag</t>
  </si>
  <si>
    <t>Tilläggsbidrag</t>
  </si>
  <si>
    <t>Tabell 3:18</t>
  </si>
  <si>
    <t>Tabell 3:19</t>
  </si>
  <si>
    <t>Tabell 3:23a</t>
  </si>
  <si>
    <t>Tabell 3:23b</t>
  </si>
  <si>
    <t>Tabell 3:24a</t>
  </si>
  <si>
    <t>Tabell 3:24b</t>
  </si>
  <si>
    <t>Tabell 3:29a</t>
  </si>
  <si>
    <t>Tabell 3:29b</t>
  </si>
  <si>
    <t>Tabell 3:35a</t>
  </si>
  <si>
    <t>Tabell 3:35b</t>
  </si>
  <si>
    <t>-</t>
  </si>
  <si>
    <t>Bifall högre bidrag delpost 2.3</t>
  </si>
  <si>
    <t xml:space="preserve">Bifall studiemedel med generellt 
bidrag p.g.a. att pengarna för högre bidrag är slut </t>
  </si>
  <si>
    <t>Bifall högre bidrag delpost 2.2</t>
  </si>
  <si>
    <t>Bifall högre bidrag delpost 2.1</t>
  </si>
  <si>
    <t>1   En person kan finnas registrerad på flera utbildningsnivåer under samma kalenderår.</t>
  </si>
  <si>
    <r>
      <t>Antal studerande som ansökt om studiemedel, fördelat på utbildningsnivå och beslut</t>
    </r>
    <r>
      <rPr>
        <b/>
        <vertAlign val="superscript"/>
        <sz val="10"/>
        <rFont val="Arial"/>
        <family val="2"/>
      </rPr>
      <t>1, 2, 3, 4, 5</t>
    </r>
  </si>
  <si>
    <r>
      <t>Antal studerande som uppfyllt grundläggande villkor för högre 
bidrag, fördelat på utbildningsnivå och beslut</t>
    </r>
    <r>
      <rPr>
        <b/>
        <vertAlign val="superscript"/>
        <sz val="10"/>
        <rFont val="Arial"/>
        <family val="2"/>
      </rPr>
      <t>1, 2, 3</t>
    </r>
  </si>
  <si>
    <r>
      <t>Antal studerande med studiemedel, fördelat på utbildningsnivå, stödform och kön</t>
    </r>
    <r>
      <rPr>
        <b/>
        <vertAlign val="superscript"/>
        <sz val="10"/>
        <rFont val="Arial"/>
        <family val="2"/>
      </rPr>
      <t>1</t>
    </r>
  </si>
  <si>
    <t>Antal studerande med studiemedel, fördelat på kön, stödform och kalenderår</t>
  </si>
  <si>
    <r>
      <t>00</t>
    </r>
    <r>
      <rPr>
        <b/>
        <sz val="9"/>
        <color indexed="8"/>
        <rFont val="Arial"/>
        <family val="2"/>
      </rPr>
      <t>–</t>
    </r>
    <r>
      <rPr>
        <b/>
        <sz val="9"/>
        <rFont val="Arial"/>
        <family val="2"/>
      </rPr>
      <t>19 år</t>
    </r>
  </si>
  <si>
    <t>20–24 år</t>
  </si>
  <si>
    <t>25–29 år</t>
  </si>
  <si>
    <t>30–34 år</t>
  </si>
  <si>
    <t>35–39 år</t>
  </si>
  <si>
    <t>40–44  år</t>
  </si>
  <si>
    <t>45–49 år</t>
  </si>
  <si>
    <t>50 år–</t>
  </si>
  <si>
    <r>
      <t>00</t>
    </r>
    <r>
      <rPr>
        <b/>
        <sz val="9"/>
        <rFont val="Arial"/>
        <family val="2"/>
      </rPr>
      <t>–19 år</t>
    </r>
  </si>
  <si>
    <t>40–44 år</t>
  </si>
  <si>
    <r>
      <t>Utbetalda belopp för studiemedel, fördelat på utbildningsnivå, stödform och kön, miljoner kronor</t>
    </r>
    <r>
      <rPr>
        <b/>
        <vertAlign val="superscript"/>
        <sz val="10"/>
        <rFont val="Arial"/>
        <family val="2"/>
      </rPr>
      <t>1</t>
    </r>
  </si>
  <si>
    <r>
      <t>Utbetalda belopp för studiemedel, fördelat på kön, stödform och kalenderår, miljoner kronor</t>
    </r>
    <r>
      <rPr>
        <b/>
        <vertAlign val="superscript"/>
        <sz val="10"/>
        <rFont val="Arial"/>
        <family val="2"/>
      </rPr>
      <t>1</t>
    </r>
  </si>
  <si>
    <r>
      <t>Utbetalda belopp för studiemedel, fördelat på ålder, stödform och kön, miljoner kronor</t>
    </r>
    <r>
      <rPr>
        <b/>
        <vertAlign val="superscript"/>
        <sz val="10"/>
        <rFont val="Arial"/>
        <family val="2"/>
      </rPr>
      <t>1</t>
    </r>
  </si>
  <si>
    <t>Högskola och universitet</t>
  </si>
  <si>
    <r>
      <t>Antal studerande med studiemedel (högre bidrag), 
fördelat på studietakt, stödform och kön</t>
    </r>
    <r>
      <rPr>
        <b/>
        <vertAlign val="superscript"/>
        <sz val="10"/>
        <rFont val="Arial"/>
        <family val="2"/>
      </rPr>
      <t>1</t>
    </r>
  </si>
  <si>
    <t>1   En person kan finnas registrerad med flera studietakter under samma kalenderår.</t>
  </si>
  <si>
    <t>Antal studerande med studiemedel (högre bidrag), 
fördelat på kön, stödform och kalenderår</t>
  </si>
  <si>
    <r>
      <t>Antal studerande med studiemedel (generellt bidrag) i Sverige, 
fördelat på utbildningsnivå, stödform och kön</t>
    </r>
    <r>
      <rPr>
        <b/>
        <vertAlign val="superscript"/>
        <sz val="10"/>
        <rFont val="Arial"/>
        <family val="2"/>
      </rPr>
      <t>1</t>
    </r>
  </si>
  <si>
    <r>
      <t>Antal studerande med studiemedel (generellt bidrag) i Sverige, 
fördelat på studietakt, stödform och kön</t>
    </r>
    <r>
      <rPr>
        <b/>
        <vertAlign val="superscript"/>
        <sz val="10"/>
        <rFont val="Arial"/>
        <family val="2"/>
      </rPr>
      <t>1</t>
    </r>
  </si>
  <si>
    <t>1   En person kan finnas registrerad med olika studietakt under samma kalenderår.</t>
  </si>
  <si>
    <t>Antal studerande med studiemedel (generellt bidrag) i Sverige,
fördelat på kön, stödform och kalenderår</t>
  </si>
  <si>
    <r>
      <t>Antal utlandsstuderande med studiemedel, 
fördelat på utbildningsnivå, stödform och kön</t>
    </r>
    <r>
      <rPr>
        <b/>
        <vertAlign val="superscript"/>
        <sz val="10"/>
        <rFont val="Arial"/>
        <family val="2"/>
      </rPr>
      <t>1</t>
    </r>
  </si>
  <si>
    <t>Antal utlandsstuderande med studiemedel,
fördelat på kön, stödform och kalenderår</t>
  </si>
  <si>
    <t>50–54 år</t>
  </si>
  <si>
    <t>Bifall högre bidrag delpost 2.4</t>
  </si>
  <si>
    <r>
      <t>Yrkesinriktad utbildning
på gymnasial nivå (Yrkesvux)</t>
    </r>
    <r>
      <rPr>
        <b/>
        <vertAlign val="superscript"/>
        <sz val="9"/>
        <rFont val="Arial"/>
        <family val="2"/>
      </rPr>
      <t>4</t>
    </r>
  </si>
  <si>
    <r>
      <t>Utbetalda belopp för studiemedel till utlandsstuderande, 
fördelat på utbildningsnivå, stödform och kön, miljoner kronor</t>
    </r>
    <r>
      <rPr>
        <b/>
        <vertAlign val="superscript"/>
        <sz val="10"/>
        <rFont val="Arial"/>
        <family val="2"/>
      </rPr>
      <t>1</t>
    </r>
  </si>
  <si>
    <r>
      <t>Utbetalda belopp för studiemedel till utlandsstuderande, 
fördelat på kön, stödform och kalenderår, miljoner kronor</t>
    </r>
    <r>
      <rPr>
        <b/>
        <vertAlign val="superscript"/>
        <sz val="10"/>
        <rFont val="Arial"/>
        <family val="2"/>
      </rPr>
      <t>1</t>
    </r>
  </si>
  <si>
    <r>
      <t>Utbetalda belopp för studiemedel till utlandsstuderande, fördelat på 
ålder, stödform och kön, miljoner kronor</t>
    </r>
    <r>
      <rPr>
        <b/>
        <vertAlign val="superscript"/>
        <sz val="10"/>
        <rFont val="Arial"/>
        <family val="2"/>
      </rPr>
      <t>1</t>
    </r>
  </si>
  <si>
    <r>
      <t>Utbetalda belopp för studiemedel (generellt bidrag) i Sverige, 
fördelat på skolform, stödform och kön, miljoner kronor</t>
    </r>
    <r>
      <rPr>
        <b/>
        <vertAlign val="superscript"/>
        <sz val="10"/>
        <rFont val="Arial"/>
        <family val="2"/>
      </rPr>
      <t>1, 2</t>
    </r>
  </si>
  <si>
    <r>
      <t>Utbetalda belopp för studiemedel (generellt bidrag) i Sverige, 
fördelat på ålder, stödform och kön, miljoner kronor</t>
    </r>
    <r>
      <rPr>
        <b/>
        <vertAlign val="superscript"/>
        <sz val="10"/>
        <rFont val="Arial"/>
        <family val="2"/>
      </rPr>
      <t>1, 2</t>
    </r>
  </si>
  <si>
    <r>
      <t>Utbetalda belopp för studiemedel (generellt bidrag) i Sverige, 
fördelat på kön, stödform och kalenderår, miljoner kronor</t>
    </r>
    <r>
      <rPr>
        <b/>
        <vertAlign val="superscript"/>
        <sz val="10"/>
        <rFont val="Arial"/>
        <family val="2"/>
      </rPr>
      <t>1, 2</t>
    </r>
  </si>
  <si>
    <r>
      <t>Utbetalda belopp för studiemedel (generellt bidrag) i Sverige, fördelat på utbildningsnivå och kön, miljoner kronor</t>
    </r>
    <r>
      <rPr>
        <b/>
        <vertAlign val="superscript"/>
        <sz val="10"/>
        <rFont val="Arial"/>
        <family val="2"/>
      </rPr>
      <t>1, 2</t>
    </r>
  </si>
  <si>
    <r>
      <t>Utbetalda belopp för studiemedel (högre bidrag), 
fördelat på ålder, stödform och kön, miljoner kronor</t>
    </r>
    <r>
      <rPr>
        <b/>
        <vertAlign val="superscript"/>
        <sz val="10"/>
        <rFont val="Arial"/>
        <family val="2"/>
      </rPr>
      <t>1, 2</t>
    </r>
  </si>
  <si>
    <r>
      <t>Utbetalda belopp för studiemedel (högre bidrag), 
fördelat på studietakt, stödform och kön, miljoner kronor</t>
    </r>
    <r>
      <rPr>
        <b/>
        <vertAlign val="superscript"/>
        <sz val="10"/>
        <rFont val="Arial"/>
        <family val="2"/>
      </rPr>
      <t>1, 2</t>
    </r>
  </si>
  <si>
    <r>
      <t>Utbetalda belopp för studiemedel (högre bidrag), 
fördelat på skolform, stödform och kön, miljoner kronor</t>
    </r>
    <r>
      <rPr>
        <b/>
        <vertAlign val="superscript"/>
        <sz val="10"/>
        <rFont val="Arial"/>
        <family val="2"/>
      </rPr>
      <t>1, 2</t>
    </r>
  </si>
  <si>
    <t>Tabell 3:22</t>
  </si>
  <si>
    <t>Tabell 3:37a</t>
  </si>
  <si>
    <t>Tabell 3:37b</t>
  </si>
  <si>
    <t>Tabell 3:38a</t>
  </si>
  <si>
    <t>Tabell 3:38b</t>
  </si>
  <si>
    <t>Tabell 3:20</t>
  </si>
  <si>
    <t>Tabell 3:21</t>
  </si>
  <si>
    <t>Helt ändrade vid omprövning</t>
  </si>
  <si>
    <t>Delvis ändrade vid omprövning</t>
  </si>
  <si>
    <t>Totalt antal registrerade
överklaganden</t>
  </si>
  <si>
    <t xml:space="preserve">  Studiemedel utomlands</t>
  </si>
  <si>
    <t xml:space="preserve">  Merkostnadslån Sverige</t>
  </si>
  <si>
    <t xml:space="preserve">  Merkostnadslån utomlands</t>
  </si>
  <si>
    <t xml:space="preserve">  Tilläggslån Sverige</t>
  </si>
  <si>
    <t xml:space="preserve">  Studiemedel Sverige</t>
  </si>
  <si>
    <t>1   I antalet registrerade överklaganden ingår även överklaganden av beslut om återkrav.
2   Tilläggsbidrag för studier utomlands särredovisas inte eftersom ärendevolymen är för
      liten.</t>
  </si>
  <si>
    <r>
      <t xml:space="preserve">  Tilläggsbidrag Sverige och utomlands</t>
    </r>
    <r>
      <rPr>
        <vertAlign val="superscript"/>
        <sz val="8.5"/>
        <rFont val="Arial"/>
        <family val="2"/>
      </rPr>
      <t>2</t>
    </r>
  </si>
  <si>
    <t>"</t>
  </si>
  <si>
    <t>1   Tabellen har sekretessgranskats, vilket innebär att enskilda celler med 
     antal mindre än 3 har ersatts med " och att summeringar har justerats.
2   I antalet omprövade beslut i ärenden ingår även omprövningar av beslut om återkrav.
3   Tilläggsbidrag för studier utomlands särredovisas inte eftersom ärendevolymen är för 
      liten.</t>
  </si>
  <si>
    <r>
      <t xml:space="preserve">  Tilläggsbidrag Sverige och utomlands</t>
    </r>
    <r>
      <rPr>
        <vertAlign val="superscript"/>
        <sz val="8.5"/>
        <rFont val="Arial"/>
        <family val="2"/>
      </rPr>
      <t>3</t>
    </r>
  </si>
  <si>
    <r>
      <t>Utbetalda studiemedel för studier i Sverige och i utlandet, totalt bokfört belopp</t>
    </r>
    <r>
      <rPr>
        <b/>
        <vertAlign val="superscript"/>
        <sz val="10"/>
        <rFont val="Arial"/>
        <family val="2"/>
      </rPr>
      <t>1</t>
    </r>
    <r>
      <rPr>
        <b/>
        <sz val="10"/>
        <rFont val="Arial"/>
        <family val="2"/>
      </rPr>
      <t>, fördelat på stödform och kalenderår, miljoner kronor</t>
    </r>
  </si>
  <si>
    <t>Repetitions- eller kompletteringsstudier på 
grundskolenivå</t>
  </si>
  <si>
    <r>
      <t>Utbetalda belopp för studiemedel (högre bidrag), fördelat på 
utbildningsnivå, stödform och kön, miljoner kronor</t>
    </r>
    <r>
      <rPr>
        <b/>
        <vertAlign val="superscript"/>
        <sz val="10"/>
        <rFont val="Arial"/>
        <family val="2"/>
      </rPr>
      <t>1, 2</t>
    </r>
  </si>
  <si>
    <r>
      <t>Utbetalda belopp för studiemedel (högre bidrag), fördelat på kön, 
stödform och kalenderår, miljoner kronor</t>
    </r>
    <r>
      <rPr>
        <b/>
        <vertAlign val="superscript"/>
        <sz val="10"/>
        <rFont val="Arial"/>
        <family val="2"/>
      </rPr>
      <t>1, 2</t>
    </r>
  </si>
  <si>
    <r>
      <t xml:space="preserve">1   För studietid som kan hänföras till kalenderåret.
2   En person kan ha haft både avslags- och bifallsbeslut under samma kalenderår.
3   En person kan vara registrerad på flera utbildningsnivåer under samma kalenderår.
4   Inkluderar endast beslutade ansökningar. </t>
    </r>
    <r>
      <rPr>
        <sz val="8.5"/>
        <color indexed="10"/>
        <rFont val="Arial"/>
        <family val="2"/>
      </rPr>
      <t xml:space="preserve">
</t>
    </r>
    <r>
      <rPr>
        <sz val="8.5"/>
        <rFont val="Arial"/>
        <family val="2"/>
      </rPr>
      <t xml:space="preserve">5   Enligt utsökning i CSN:s produktionssystem 2011-01-13.          </t>
    </r>
    <r>
      <rPr>
        <sz val="8.5"/>
        <color indexed="10"/>
        <rFont val="Arial"/>
        <family val="2"/>
      </rPr>
      <t xml:space="preserve">                           </t>
    </r>
  </si>
  <si>
    <t>Studiebidrag 77,1 %</t>
  </si>
  <si>
    <t>Grundlån 22,9 %</t>
  </si>
  <si>
    <t>Studiebidrag 33,1 %</t>
  </si>
  <si>
    <t>Grundlån 66,9 %</t>
  </si>
  <si>
    <r>
      <t>Utbetalda belopp för studiemedel (generellt bidrag) i Sverige, 
fördelat på studietakt, stödform och kön, miljoner kronor</t>
    </r>
    <r>
      <rPr>
        <b/>
        <vertAlign val="superscript"/>
        <sz val="10"/>
        <rFont val="Arial"/>
        <family val="2"/>
      </rPr>
      <t>1, 2</t>
    </r>
  </si>
  <si>
    <t>1   Tabellen har sekretessgranskats, vilket innebär att enskilda celler med antal mindre 
     än 3 har ersatts med " och att summeringar har justerats.</t>
  </si>
  <si>
    <t>1   Produktionssystemets siffror skiljer sig något från ekonomisystemets 
     (se fotnot i tabell 3:22).
2   Vid utsökningen i produktionssystemet blir det vissa differenser vid en fördelning
     på det högre och generella bidraget.</t>
  </si>
  <si>
    <t>1   Produktionssystemets siffror skiljer sig något från ekonomisystemets 
     (se fotnot i tabell 3:22).
2   Vid utsökningen i produktionssystemet blir det vissa differenser vid en fördelning 
     på det högre och generella bidraget.</t>
  </si>
  <si>
    <t>1   En person kan finnas registrerad på flera utbildningsnivåer under samma kalenderår. 
2   Tabellen har sekretessgranskats, vilket innebär att enskilda celler med antal mindre 
     än 3 har ersatts med " och att summeringar har justerats.</t>
  </si>
  <si>
    <t>1   En person kan finnas registrerad på flera skolformer under samma kalenderår. 
2   Tabellen har sekretessgranskats, vilket innebär att enskilda celler med antal mindre 
     än 3 har ersatts med " och att summeringar har justerats.</t>
  </si>
  <si>
    <t>1   Produktionssystemets siffror skiljer sig något från ekonomisystemets 
     (se fotnot i tabell 3:22).</t>
  </si>
  <si>
    <t>1   Utbetalda belopp blir olika beroende på från vilket system de hämtas. När utbetalda belopp 
     redovisas fördelat på olika undergrupper hämtas siffrorna från CSN:s produktionssystem. 
     Ovanstående data kommer från CSN:s ekonomisystem. Skillnaden beror bland annat på att 
     ekonomiavstämningen grundar sig på bokföringsdag, medan det i produktionssystemet är 
     utbetalningsdagen som styr till vilket kalenderhalvår eller kalenderår ett belopp räknas.</t>
  </si>
  <si>
    <r>
      <t>Antal studerande med studiemedel, fördelat på ålder, 
stödform och kön</t>
    </r>
    <r>
      <rPr>
        <b/>
        <vertAlign val="superscript"/>
        <sz val="10"/>
        <rFont val="Arial"/>
        <family val="2"/>
      </rPr>
      <t>1</t>
    </r>
  </si>
  <si>
    <t>Antal studerande med studiemedel (högre bidrag), 
fördelat på ålder, stödform och kön</t>
  </si>
  <si>
    <t>1   Tabellen har sekretessgranskats, vilket innebär att enskilda celler med antal mindre 
      än 3 har ersatts med " och att summeringar har justerats.</t>
  </si>
  <si>
    <r>
      <t>Antal studerande med studiemedel (generellt bidrag)  i Sverige,
fördelat på ålder, stödform och kön</t>
    </r>
    <r>
      <rPr>
        <b/>
        <vertAlign val="superscript"/>
        <sz val="10"/>
        <rFont val="Arial"/>
        <family val="2"/>
      </rPr>
      <t>1</t>
    </r>
  </si>
  <si>
    <t>Antal utlandsstuderande med studiemedel, fördelat på
ålder, stödform och kön</t>
  </si>
  <si>
    <t>1   Produktionssystemets siffror skiljer sig något från ekonomisystemets (se fotnot i tabell 3:22).
2   Vid utsökningen i produktionssystemet blir det vissa differenser vid en fördelning
     på det högre och generella bidraget.
3   Lagen och förordningen om kvalificerad yrkesutbildning upphävdes den 15 april 2009. Utbildningar 
     som har beviljats statligt stöd före detta datum kan få fortsatt stöd enligt lagen och förordningen om 
     kvalificerad yrkesutbildning, dock längst till och med den 31 december 2013.
4   Ny skolform från och med den 1 juli 2009. Myndigheten för yrkeshögskolan beslutar om vilka 
     utbildningar som får ingå i yrkeshögskolan. 
5   I kategorin 'övriga' ingår eftergymnasial utbildning vid vissa trafikflygarutbildningar, teologiska 
     utbildningar och polisutbildningar samt studerande som har registrerats under beteckningen 'saknas'.</t>
  </si>
  <si>
    <t>1   En person kan finnas registrerad på flera skolformer under samma kalenderår. 
2   Tabellen har sekretessgranskats, vilket innebär att enskilda celler med antal mindre än 3 har 
     ersatts med " och att summeringar har justerats.
3   Lagen och förordningen om kvalificerad yrkesutbildning upphävdes den 15 april 2009. Utbildningar 
     som har beviljats statligt stöd före detta datum kan få fortsatt stöd enligt lagen och förordningen om 
     kvalificerad yrkesutbildning, dock längst till och med den 31 december 2013.
4   Ny skolform från och med den 1 juli 2009. Myndigheten för yrkeshögskolan beslutar om vilka 
     utbildningar som får ingå i yrkeshögskolan. 
5   I kategorin 'övriga' ingår eftergymnasial utbildning vid vissa trafikflygarutbildningar,
     teologiska utbildningar och polisutbildningar samt studerande som har registrerats
     under beteckningen 'saknas'.</t>
  </si>
  <si>
    <r>
      <t>Antal studerande med studiemedel (högre bidrag), 
fördelat på skolform, stödform och kön</t>
    </r>
    <r>
      <rPr>
        <b/>
        <vertAlign val="superscript"/>
        <sz val="10"/>
        <rFont val="Arial"/>
        <family val="2"/>
      </rPr>
      <t>1, 2</t>
    </r>
  </si>
  <si>
    <t>1   Utifrån studiemedelsansökan prövar CSN automatiskt om den sökande kan få 
     det högre bidraget. En sökande som inte kan få det högre bidraget men som uppfyller 
     grundläggande regler för att få studiemedel beviljas det generella bidraget. 
2   En person kan vara registrerad på flera utbildningsnivåer under samma kalenderår.
3   Bifall för studier som kan hänföras till respektive kalenderår oavsett utbetalningstid.
4   Arbetslösa personer som har en gymnasial utbildning sedan tidigare har möjlighet att få 
     ett utökat högre bidrag vid yrkesinriktade gymnasiala studier som påbörjas mellan 
     den 15 mars 2009 och den 31 december 2010. Den sökande prövas först mot 
     det ordinarie högre bidraget.</t>
  </si>
  <si>
    <r>
      <t>Antal omprövade beslut i ärenden, fördelat på typ av 
händelse, ärendeklass och kalenderår</t>
    </r>
    <r>
      <rPr>
        <b/>
        <vertAlign val="superscript"/>
        <sz val="10"/>
        <rFont val="Arial"/>
        <family val="2"/>
      </rPr>
      <t>1, 2</t>
    </r>
  </si>
  <si>
    <r>
      <t>Antal registrerade överklaganden, fördelat på ärendeklass och kalenderår</t>
    </r>
    <r>
      <rPr>
        <b/>
        <vertAlign val="superscript"/>
        <sz val="10"/>
        <rFont val="Arial"/>
        <family val="2"/>
      </rPr>
      <t>1</t>
    </r>
  </si>
</sst>
</file>

<file path=xl/styles.xml><?xml version="1.0" encoding="utf-8"?>
<styleSheet xmlns="http://schemas.openxmlformats.org/spreadsheetml/2006/main">
  <numFmts count="3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0\ 00"/>
    <numFmt numFmtId="165" formatCode="#,##0.0"/>
    <numFmt numFmtId="166" formatCode="0.0"/>
    <numFmt numFmtId="167" formatCode="0.0000"/>
    <numFmt numFmtId="168" formatCode="0.000"/>
    <numFmt numFmtId="169" formatCode="_-* #,##0.0\ _k_r_-;\-* #,##0.0\ _k_r_-;_-* &quot;-&quot;??\ _k_r_-;_-@_-"/>
    <numFmt numFmtId="170" formatCode="0.00000"/>
    <numFmt numFmtId="171" formatCode="#,##0.000"/>
    <numFmt numFmtId="172" formatCode="_-* #,##0.0\ _k_r_-;\-* #,##0.0\ _k_r_-;_-* &quot;-&quot;?\ _k_r_-;_-@_-"/>
    <numFmt numFmtId="173" formatCode="#,##0.0000"/>
    <numFmt numFmtId="174" formatCode="#,##0.00000"/>
    <numFmt numFmtId="175" formatCode="#,##0.000000"/>
    <numFmt numFmtId="176" formatCode="#,##0.0000000"/>
    <numFmt numFmtId="177" formatCode="&quot;Ja&quot;;&quot;Ja&quot;;&quot;Nej&quot;"/>
    <numFmt numFmtId="178" formatCode="&quot;Sant&quot;;&quot;Sant&quot;;&quot;Falskt&quot;"/>
    <numFmt numFmtId="179" formatCode="&quot;På&quot;;&quot;På&quot;;&quot;Av&quot;"/>
    <numFmt numFmtId="180" formatCode="[$€-2]\ #,##0.00_);[Red]\([$€-2]\ #,##0.00\)"/>
    <numFmt numFmtId="181" formatCode="0.000000"/>
    <numFmt numFmtId="182" formatCode="0.0000000"/>
    <numFmt numFmtId="183" formatCode="#,##0.0;&quot;-&quot;#,##0.0"/>
    <numFmt numFmtId="184" formatCode="0.00000000"/>
    <numFmt numFmtId="185" formatCode="0.000000000"/>
    <numFmt numFmtId="186" formatCode="0.0000000000"/>
    <numFmt numFmtId="187" formatCode="0.0%"/>
    <numFmt numFmtId="188" formatCode="#,##0.00_ ;\-#,##0.00\ "/>
  </numFmts>
  <fonts count="38">
    <font>
      <sz val="10"/>
      <name val="Arial"/>
      <family val="0"/>
    </font>
    <font>
      <b/>
      <sz val="10"/>
      <name val="Arial"/>
      <family val="2"/>
    </font>
    <font>
      <sz val="8.5"/>
      <name val="Arial"/>
      <family val="2"/>
    </font>
    <font>
      <b/>
      <vertAlign val="superscript"/>
      <sz val="10"/>
      <name val="Arial"/>
      <family val="2"/>
    </font>
    <font>
      <sz val="9"/>
      <name val="Arial"/>
      <family val="2"/>
    </font>
    <font>
      <b/>
      <sz val="9"/>
      <name val="Arial"/>
      <family val="2"/>
    </font>
    <font>
      <b/>
      <sz val="9"/>
      <color indexed="9"/>
      <name val="Arial"/>
      <family val="2"/>
    </font>
    <font>
      <b/>
      <sz val="9"/>
      <color indexed="8"/>
      <name val="Arial"/>
      <family val="2"/>
    </font>
    <font>
      <sz val="9"/>
      <color indexed="10"/>
      <name val="Arial"/>
      <family val="2"/>
    </font>
    <font>
      <u val="single"/>
      <sz val="10"/>
      <color indexed="12"/>
      <name val="Arial"/>
      <family val="2"/>
    </font>
    <font>
      <u val="single"/>
      <sz val="10"/>
      <color indexed="36"/>
      <name val="Arial"/>
      <family val="2"/>
    </font>
    <font>
      <b/>
      <vertAlign val="superscript"/>
      <sz val="9"/>
      <name val="Arial"/>
      <family val="2"/>
    </font>
    <font>
      <sz val="10"/>
      <color indexed="10"/>
      <name val="Arial"/>
      <family val="2"/>
    </font>
    <font>
      <sz val="8.5"/>
      <color indexed="10"/>
      <name val="Arial"/>
      <family val="2"/>
    </font>
    <font>
      <b/>
      <sz val="8.5"/>
      <color indexed="10"/>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8.5"/>
      <name val="Arial"/>
      <family val="2"/>
    </font>
    <font>
      <vertAlign val="superscript"/>
      <sz val="8.5"/>
      <name val="Arial"/>
      <family val="2"/>
    </font>
    <font>
      <sz val="8"/>
      <name val="Tahoma"/>
      <family val="0"/>
    </font>
    <font>
      <b/>
      <sz val="8"/>
      <name val="Tahoma"/>
      <family val="0"/>
    </font>
    <font>
      <sz val="9"/>
      <color indexed="8"/>
      <name val="Arial"/>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s>
  <borders count="13">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0" fillId="16" borderId="1" applyNumberFormat="0" applyFont="0" applyAlignment="0" applyProtection="0"/>
    <xf numFmtId="0" fontId="17" fillId="17" borderId="2" applyNumberFormat="0" applyAlignment="0" applyProtection="0"/>
    <xf numFmtId="0" fontId="18" fillId="4" borderId="0" applyNumberFormat="0" applyBorder="0" applyAlignment="0" applyProtection="0"/>
    <xf numFmtId="0" fontId="19" fillId="3"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1" fillId="7" borderId="2" applyNumberFormat="0" applyAlignment="0" applyProtection="0"/>
    <xf numFmtId="0" fontId="22" fillId="22" borderId="3" applyNumberFormat="0" applyAlignment="0" applyProtection="0"/>
    <xf numFmtId="0" fontId="23" fillId="0" borderId="4" applyNumberFormat="0" applyFill="0" applyAlignment="0" applyProtection="0"/>
    <xf numFmtId="0" fontId="24" fillId="23"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cellStyleXfs>
  <cellXfs count="128">
    <xf numFmtId="0" fontId="0" fillId="0" borderId="0" xfId="0" applyAlignment="1">
      <alignment/>
    </xf>
    <xf numFmtId="0" fontId="1" fillId="0" borderId="0" xfId="0" applyFont="1" applyAlignment="1">
      <alignment/>
    </xf>
    <xf numFmtId="0" fontId="0" fillId="0" borderId="0" xfId="0" applyBorder="1" applyAlignment="1">
      <alignment wrapText="1"/>
    </xf>
    <xf numFmtId="0" fontId="2" fillId="0" borderId="0" xfId="0" applyFont="1" applyBorder="1" applyAlignment="1">
      <alignment wrapText="1"/>
    </xf>
    <xf numFmtId="0" fontId="1" fillId="0" borderId="0" xfId="0" applyFont="1" applyBorder="1" applyAlignment="1">
      <alignment/>
    </xf>
    <xf numFmtId="0" fontId="0" fillId="0" borderId="0" xfId="0" applyBorder="1" applyAlignment="1">
      <alignment/>
    </xf>
    <xf numFmtId="3" fontId="0" fillId="0" borderId="0" xfId="0" applyNumberFormat="1" applyBorder="1" applyAlignment="1">
      <alignment/>
    </xf>
    <xf numFmtId="0" fontId="0" fillId="0" borderId="0" xfId="0" applyBorder="1" applyAlignment="1">
      <alignment/>
    </xf>
    <xf numFmtId="165" fontId="0" fillId="0" borderId="0" xfId="0" applyNumberFormat="1" applyBorder="1" applyAlignment="1">
      <alignment/>
    </xf>
    <xf numFmtId="3" fontId="0" fillId="0" borderId="0" xfId="0" applyNumberFormat="1" applyBorder="1" applyAlignment="1">
      <alignment wrapText="1"/>
    </xf>
    <xf numFmtId="0" fontId="2" fillId="0" borderId="0" xfId="0" applyFont="1" applyAlignment="1">
      <alignment/>
    </xf>
    <xf numFmtId="0" fontId="0" fillId="0" borderId="0" xfId="0" applyAlignment="1">
      <alignment wrapText="1"/>
    </xf>
    <xf numFmtId="0" fontId="2" fillId="0" borderId="0" xfId="0" applyFont="1" applyBorder="1" applyAlignment="1">
      <alignment horizontal="left" wrapText="1"/>
    </xf>
    <xf numFmtId="165" fontId="4" fillId="0" borderId="0" xfId="0" applyNumberFormat="1" applyFont="1" applyAlignment="1">
      <alignment/>
    </xf>
    <xf numFmtId="0" fontId="4" fillId="0" borderId="10" xfId="0" applyFont="1" applyBorder="1" applyAlignment="1">
      <alignment wrapText="1"/>
    </xf>
    <xf numFmtId="165" fontId="4" fillId="0" borderId="10" xfId="0" applyNumberFormat="1" applyFont="1" applyBorder="1" applyAlignment="1">
      <alignment/>
    </xf>
    <xf numFmtId="0" fontId="4" fillId="0" borderId="10" xfId="0" applyFont="1" applyBorder="1" applyAlignment="1">
      <alignment/>
    </xf>
    <xf numFmtId="0" fontId="5" fillId="0" borderId="0" xfId="0" applyFont="1" applyAlignment="1">
      <alignment/>
    </xf>
    <xf numFmtId="3" fontId="4" fillId="0" borderId="0" xfId="0" applyNumberFormat="1" applyFont="1" applyAlignment="1">
      <alignment/>
    </xf>
    <xf numFmtId="3" fontId="4" fillId="0" borderId="10" xfId="0" applyNumberFormat="1" applyFont="1" applyBorder="1" applyAlignment="1">
      <alignment/>
    </xf>
    <xf numFmtId="0" fontId="4" fillId="0" borderId="11" xfId="0" applyFont="1" applyBorder="1" applyAlignment="1">
      <alignment horizontal="right"/>
    </xf>
    <xf numFmtId="0" fontId="4" fillId="0" borderId="11" xfId="0" applyFont="1" applyBorder="1" applyAlignment="1" quotePrefix="1">
      <alignment horizontal="right"/>
    </xf>
    <xf numFmtId="0" fontId="4" fillId="0" borderId="0" xfId="0" applyFont="1" applyBorder="1" applyAlignment="1">
      <alignment wrapText="1"/>
    </xf>
    <xf numFmtId="0" fontId="4" fillId="0" borderId="0" xfId="0" applyFont="1" applyAlignment="1">
      <alignment/>
    </xf>
    <xf numFmtId="0" fontId="6" fillId="0" borderId="0" xfId="0" applyNumberFormat="1" applyFont="1" applyAlignment="1">
      <alignment horizontal="left"/>
    </xf>
    <xf numFmtId="0" fontId="6" fillId="0" borderId="0" xfId="0" applyFont="1" applyAlignment="1">
      <alignment horizontal="left"/>
    </xf>
    <xf numFmtId="3" fontId="4" fillId="0" borderId="0" xfId="0" applyNumberFormat="1" applyFont="1" applyBorder="1" applyAlignment="1">
      <alignment/>
    </xf>
    <xf numFmtId="0" fontId="4" fillId="0" borderId="0" xfId="0" applyFont="1" applyBorder="1" applyAlignment="1">
      <alignment/>
    </xf>
    <xf numFmtId="165" fontId="4" fillId="0" borderId="0" xfId="0" applyNumberFormat="1" applyFont="1" applyBorder="1" applyAlignment="1">
      <alignment/>
    </xf>
    <xf numFmtId="165" fontId="4" fillId="0" borderId="0" xfId="0" applyNumberFormat="1" applyFont="1" applyBorder="1" applyAlignment="1">
      <alignment wrapText="1"/>
    </xf>
    <xf numFmtId="49" fontId="5" fillId="0" borderId="0" xfId="0" applyNumberFormat="1" applyFont="1" applyAlignment="1">
      <alignment/>
    </xf>
    <xf numFmtId="0" fontId="4" fillId="0" borderId="10" xfId="0" applyFont="1" applyFill="1" applyBorder="1" applyAlignment="1">
      <alignment/>
    </xf>
    <xf numFmtId="165" fontId="8" fillId="0" borderId="0" xfId="0" applyNumberFormat="1" applyFont="1" applyAlignment="1">
      <alignment/>
    </xf>
    <xf numFmtId="3" fontId="8" fillId="0" borderId="0" xfId="0" applyNumberFormat="1" applyFont="1" applyAlignment="1">
      <alignment/>
    </xf>
    <xf numFmtId="0" fontId="4" fillId="0" borderId="10" xfId="0" applyFont="1" applyBorder="1" applyAlignment="1">
      <alignment horizontal="right"/>
    </xf>
    <xf numFmtId="0" fontId="5" fillId="0" borderId="0" xfId="0" applyFont="1" applyBorder="1" applyAlignment="1">
      <alignment horizontal="left" wrapText="1"/>
    </xf>
    <xf numFmtId="0" fontId="4" fillId="0" borderId="0" xfId="0" applyFont="1" applyBorder="1" applyAlignment="1" quotePrefix="1">
      <alignment horizontal="right"/>
    </xf>
    <xf numFmtId="0" fontId="4" fillId="0" borderId="0" xfId="0" applyFont="1" applyBorder="1" applyAlignment="1">
      <alignment horizontal="left"/>
    </xf>
    <xf numFmtId="0" fontId="5" fillId="0" borderId="0" xfId="0" applyFont="1" applyBorder="1" applyAlignment="1">
      <alignment horizontal="left"/>
    </xf>
    <xf numFmtId="0" fontId="4" fillId="0" borderId="10" xfId="0" applyFont="1" applyBorder="1" applyAlignment="1">
      <alignment horizontal="left"/>
    </xf>
    <xf numFmtId="0" fontId="4" fillId="0" borderId="0" xfId="0" applyFont="1" applyAlignment="1">
      <alignment horizontal="left" indent="1"/>
    </xf>
    <xf numFmtId="0" fontId="4" fillId="0" borderId="10" xfId="0" applyFont="1" applyBorder="1" applyAlignment="1">
      <alignment horizontal="left" indent="1"/>
    </xf>
    <xf numFmtId="3" fontId="4" fillId="0" borderId="0" xfId="0" applyNumberFormat="1" applyFont="1" applyFill="1" applyAlignment="1">
      <alignment/>
    </xf>
    <xf numFmtId="165" fontId="4" fillId="0" borderId="0" xfId="0" applyNumberFormat="1" applyFont="1" applyFill="1" applyAlignment="1">
      <alignment/>
    </xf>
    <xf numFmtId="0" fontId="2" fillId="0" borderId="0" xfId="0" applyNumberFormat="1" applyFont="1" applyBorder="1" applyAlignment="1">
      <alignment wrapText="1"/>
    </xf>
    <xf numFmtId="3" fontId="8" fillId="0" borderId="0" xfId="0" applyNumberFormat="1" applyFont="1" applyBorder="1" applyAlignment="1" quotePrefix="1">
      <alignment horizontal="right"/>
    </xf>
    <xf numFmtId="165" fontId="8" fillId="0" borderId="0" xfId="0" applyNumberFormat="1" applyFont="1" applyBorder="1" applyAlignment="1">
      <alignment/>
    </xf>
    <xf numFmtId="166" fontId="8" fillId="0" borderId="0" xfId="0" applyNumberFormat="1" applyFont="1" applyAlignment="1">
      <alignment/>
    </xf>
    <xf numFmtId="0" fontId="8" fillId="0" borderId="0" xfId="0" applyFont="1" applyAlignment="1">
      <alignment/>
    </xf>
    <xf numFmtId="3" fontId="8" fillId="0" borderId="0" xfId="0" applyNumberFormat="1" applyFont="1" applyBorder="1" applyAlignment="1">
      <alignment/>
    </xf>
    <xf numFmtId="0" fontId="4" fillId="0" borderId="0" xfId="0" applyFont="1" applyAlignment="1">
      <alignment wrapText="1"/>
    </xf>
    <xf numFmtId="0" fontId="12" fillId="0" borderId="0" xfId="0" applyFont="1" applyAlignment="1">
      <alignment/>
    </xf>
    <xf numFmtId="165" fontId="8" fillId="0" borderId="0" xfId="0" applyNumberFormat="1" applyFont="1" applyFill="1" applyAlignment="1">
      <alignment/>
    </xf>
    <xf numFmtId="165" fontId="8" fillId="0" borderId="0" xfId="0" applyNumberFormat="1" applyFont="1" applyBorder="1" applyAlignment="1">
      <alignment wrapText="1"/>
    </xf>
    <xf numFmtId="3" fontId="8" fillId="0" borderId="0" xfId="0" applyNumberFormat="1" applyFont="1" applyFill="1" applyAlignment="1">
      <alignment/>
    </xf>
    <xf numFmtId="165" fontId="4" fillId="0" borderId="0" xfId="0" applyNumberFormat="1" applyFont="1" applyFill="1" applyBorder="1" applyAlignment="1">
      <alignment/>
    </xf>
    <xf numFmtId="0" fontId="4" fillId="0" borderId="0" xfId="0" applyFont="1" applyAlignment="1">
      <alignment horizontal="right"/>
    </xf>
    <xf numFmtId="0" fontId="4" fillId="0" borderId="0" xfId="0" applyFont="1" applyBorder="1" applyAlignment="1">
      <alignment horizontal="right"/>
    </xf>
    <xf numFmtId="165" fontId="4" fillId="0" borderId="10" xfId="0" applyNumberFormat="1" applyFont="1" applyFill="1" applyBorder="1" applyAlignment="1">
      <alignment/>
    </xf>
    <xf numFmtId="3" fontId="4" fillId="0" borderId="10" xfId="0" applyNumberFormat="1" applyFont="1" applyFill="1" applyBorder="1" applyAlignment="1">
      <alignment/>
    </xf>
    <xf numFmtId="0" fontId="4" fillId="0" borderId="0" xfId="0" applyFont="1" applyFill="1" applyAlignment="1">
      <alignment horizontal="right"/>
    </xf>
    <xf numFmtId="3" fontId="4" fillId="0" borderId="0" xfId="0" applyNumberFormat="1" applyFont="1" applyFill="1" applyAlignment="1">
      <alignment horizontal="right"/>
    </xf>
    <xf numFmtId="3" fontId="4" fillId="0" borderId="0" xfId="0" applyNumberFormat="1" applyFont="1" applyBorder="1" applyAlignment="1">
      <alignment horizontal="right"/>
    </xf>
    <xf numFmtId="3" fontId="4" fillId="0" borderId="0" xfId="0" applyNumberFormat="1" applyFont="1" applyFill="1" applyBorder="1" applyAlignment="1">
      <alignment horizontal="right"/>
    </xf>
    <xf numFmtId="3" fontId="4" fillId="0" borderId="0" xfId="0" applyNumberFormat="1" applyFont="1" applyFill="1" applyBorder="1" applyAlignment="1">
      <alignment/>
    </xf>
    <xf numFmtId="165" fontId="1" fillId="0" borderId="0" xfId="0" applyNumberFormat="1" applyFont="1" applyAlignment="1">
      <alignment/>
    </xf>
    <xf numFmtId="3" fontId="4" fillId="0" borderId="0" xfId="0" applyNumberFormat="1" applyFont="1" applyAlignment="1">
      <alignment/>
    </xf>
    <xf numFmtId="0" fontId="13" fillId="0" borderId="0" xfId="0" applyFont="1" applyBorder="1" applyAlignment="1">
      <alignment horizontal="left" wrapText="1"/>
    </xf>
    <xf numFmtId="0" fontId="2" fillId="0" borderId="0" xfId="0" applyNumberFormat="1" applyFont="1" applyBorder="1" applyAlignment="1">
      <alignment horizontal="left" wrapText="1"/>
    </xf>
    <xf numFmtId="0" fontId="0" fillId="0" borderId="0" xfId="0" applyFont="1" applyAlignment="1">
      <alignment/>
    </xf>
    <xf numFmtId="3" fontId="0" fillId="0" borderId="0" xfId="0" applyNumberFormat="1" applyFont="1" applyAlignment="1">
      <alignment/>
    </xf>
    <xf numFmtId="0" fontId="2" fillId="0" borderId="0" xfId="0" applyFont="1" applyBorder="1" applyAlignment="1">
      <alignment horizontal="left"/>
    </xf>
    <xf numFmtId="0" fontId="32" fillId="0" borderId="0" xfId="0" applyFont="1" applyBorder="1" applyAlignment="1">
      <alignment wrapText="1"/>
    </xf>
    <xf numFmtId="3" fontId="32" fillId="0" borderId="0" xfId="0" applyNumberFormat="1" applyFont="1" applyBorder="1" applyAlignment="1">
      <alignment/>
    </xf>
    <xf numFmtId="3" fontId="2" fillId="0" borderId="0" xfId="0" applyNumberFormat="1" applyFont="1" applyAlignment="1">
      <alignment horizontal="right"/>
    </xf>
    <xf numFmtId="3" fontId="2" fillId="0" borderId="0" xfId="0" applyNumberFormat="1" applyFont="1" applyAlignment="1">
      <alignment/>
    </xf>
    <xf numFmtId="3" fontId="2" fillId="0" borderId="0" xfId="0" applyNumberFormat="1" applyFont="1" applyBorder="1" applyAlignment="1">
      <alignment/>
    </xf>
    <xf numFmtId="0" fontId="32" fillId="0" borderId="0" xfId="0" applyFont="1" applyAlignment="1">
      <alignment/>
    </xf>
    <xf numFmtId="3" fontId="32" fillId="0" borderId="0" xfId="0" applyNumberFormat="1" applyFont="1" applyAlignment="1">
      <alignment horizontal="right"/>
    </xf>
    <xf numFmtId="0" fontId="2" fillId="0" borderId="10" xfId="0" applyFont="1" applyBorder="1" applyAlignment="1">
      <alignment/>
    </xf>
    <xf numFmtId="0" fontId="2" fillId="0" borderId="11" xfId="0" applyFont="1" applyBorder="1" applyAlignment="1">
      <alignment/>
    </xf>
    <xf numFmtId="3" fontId="2" fillId="0" borderId="0" xfId="0" applyNumberFormat="1" applyFont="1" applyFill="1" applyAlignment="1">
      <alignment horizontal="right"/>
    </xf>
    <xf numFmtId="3" fontId="2" fillId="0" borderId="0" xfId="0" applyNumberFormat="1" applyFont="1" applyFill="1" applyBorder="1" applyAlignment="1">
      <alignment horizontal="right"/>
    </xf>
    <xf numFmtId="3" fontId="2" fillId="0" borderId="10" xfId="0" applyNumberFormat="1" applyFont="1" applyFill="1" applyBorder="1" applyAlignment="1">
      <alignment horizontal="right"/>
    </xf>
    <xf numFmtId="165" fontId="0" fillId="0" borderId="0" xfId="0" applyNumberFormat="1" applyAlignment="1">
      <alignment/>
    </xf>
    <xf numFmtId="165" fontId="8" fillId="0" borderId="0" xfId="0" applyNumberFormat="1" applyFont="1" applyFill="1" applyBorder="1" applyAlignment="1">
      <alignment/>
    </xf>
    <xf numFmtId="3" fontId="4" fillId="0" borderId="0" xfId="0" applyNumberFormat="1" applyFont="1" applyBorder="1" applyAlignment="1" quotePrefix="1">
      <alignment horizontal="right"/>
    </xf>
    <xf numFmtId="3" fontId="4" fillId="0" borderId="10" xfId="0" applyNumberFormat="1" applyFont="1" applyBorder="1" applyAlignment="1" quotePrefix="1">
      <alignment horizontal="right"/>
    </xf>
    <xf numFmtId="166" fontId="4" fillId="0" borderId="0" xfId="0" applyNumberFormat="1" applyFont="1" applyAlignment="1">
      <alignment/>
    </xf>
    <xf numFmtId="0" fontId="4" fillId="0" borderId="0" xfId="0" applyNumberFormat="1" applyFont="1" applyFill="1" applyAlignment="1">
      <alignment horizontal="right"/>
    </xf>
    <xf numFmtId="3" fontId="4" fillId="0" borderId="0" xfId="0" applyNumberFormat="1" applyFont="1" applyAlignment="1">
      <alignment horizontal="right"/>
    </xf>
    <xf numFmtId="165" fontId="4" fillId="0" borderId="0" xfId="0" applyNumberFormat="1" applyFont="1" applyFill="1" applyAlignment="1">
      <alignment horizontal="right"/>
    </xf>
    <xf numFmtId="165" fontId="4" fillId="0" borderId="0" xfId="0" applyNumberFormat="1" applyFont="1" applyAlignment="1">
      <alignment horizontal="right"/>
    </xf>
    <xf numFmtId="3" fontId="36" fillId="0" borderId="0" xfId="0" applyNumberFormat="1" applyFont="1" applyBorder="1" applyAlignment="1">
      <alignment horizontal="right" vertical="top"/>
    </xf>
    <xf numFmtId="0" fontId="14" fillId="0" borderId="0" xfId="0" applyFont="1" applyBorder="1" applyAlignment="1">
      <alignment horizontal="left" wrapText="1"/>
    </xf>
    <xf numFmtId="0" fontId="13" fillId="0" borderId="0" xfId="0" applyFont="1" applyBorder="1" applyAlignment="1">
      <alignment horizontal="left" wrapText="1"/>
    </xf>
    <xf numFmtId="0" fontId="2" fillId="0" borderId="12" xfId="0" applyFont="1" applyBorder="1" applyAlignment="1">
      <alignment wrapText="1"/>
    </xf>
    <xf numFmtId="0" fontId="12" fillId="0" borderId="12" xfId="0" applyFont="1" applyBorder="1" applyAlignment="1">
      <alignment/>
    </xf>
    <xf numFmtId="0" fontId="12" fillId="0" borderId="0" xfId="0" applyFont="1" applyBorder="1" applyAlignment="1">
      <alignment/>
    </xf>
    <xf numFmtId="0" fontId="1" fillId="0" borderId="0" xfId="0" applyFont="1" applyAlignment="1">
      <alignment wrapText="1"/>
    </xf>
    <xf numFmtId="0" fontId="2" fillId="0" borderId="12" xfId="0" applyFont="1" applyBorder="1" applyAlignment="1">
      <alignment horizontal="left" wrapText="1"/>
    </xf>
    <xf numFmtId="0" fontId="2" fillId="0" borderId="12" xfId="0" applyFont="1" applyBorder="1" applyAlignment="1">
      <alignment horizontal="left"/>
    </xf>
    <xf numFmtId="0" fontId="2" fillId="0" borderId="0" xfId="0" applyFont="1" applyFill="1" applyBorder="1" applyAlignment="1">
      <alignment horizontal="left" wrapText="1"/>
    </xf>
    <xf numFmtId="0" fontId="2" fillId="0" borderId="0" xfId="0" applyFont="1" applyBorder="1" applyAlignment="1">
      <alignment horizontal="left" wrapText="1"/>
    </xf>
    <xf numFmtId="0" fontId="1" fillId="0" borderId="0" xfId="0" applyFont="1" applyBorder="1" applyAlignment="1">
      <alignment wrapText="1"/>
    </xf>
    <xf numFmtId="0" fontId="0" fillId="0" borderId="0" xfId="0" applyBorder="1" applyAlignment="1">
      <alignment/>
    </xf>
    <xf numFmtId="0" fontId="0" fillId="0" borderId="12" xfId="0" applyFont="1" applyBorder="1" applyAlignment="1">
      <alignment wrapText="1"/>
    </xf>
    <xf numFmtId="0" fontId="0" fillId="0" borderId="0" xfId="0" applyFont="1" applyBorder="1" applyAlignment="1">
      <alignment wrapText="1"/>
    </xf>
    <xf numFmtId="0" fontId="2" fillId="0" borderId="0" xfId="0" applyFont="1" applyBorder="1" applyAlignment="1">
      <alignment wrapText="1"/>
    </xf>
    <xf numFmtId="0" fontId="0" fillId="0" borderId="0" xfId="0" applyFont="1" applyBorder="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Border="1" applyAlignment="1">
      <alignment/>
    </xf>
    <xf numFmtId="0" fontId="0" fillId="0" borderId="12" xfId="0" applyFont="1" applyBorder="1" applyAlignment="1">
      <alignment/>
    </xf>
    <xf numFmtId="0" fontId="0" fillId="0" borderId="0" xfId="0" applyAlignment="1">
      <alignment/>
    </xf>
    <xf numFmtId="0" fontId="0" fillId="0" borderId="12" xfId="0" applyBorder="1" applyAlignment="1">
      <alignment wrapText="1"/>
    </xf>
    <xf numFmtId="0" fontId="0" fillId="0" borderId="0" xfId="0" applyBorder="1" applyAlignment="1">
      <alignment wrapText="1"/>
    </xf>
    <xf numFmtId="0" fontId="1" fillId="0" borderId="0" xfId="0" applyFont="1" applyAlignment="1">
      <alignment/>
    </xf>
    <xf numFmtId="0" fontId="0" fillId="0" borderId="0" xfId="0" applyFont="1" applyAlignment="1">
      <alignment/>
    </xf>
    <xf numFmtId="0" fontId="13" fillId="0" borderId="0" xfId="0" applyFont="1" applyBorder="1" applyAlignment="1">
      <alignment wrapText="1"/>
    </xf>
    <xf numFmtId="0" fontId="1" fillId="0" borderId="10" xfId="0" applyFont="1" applyBorder="1" applyAlignment="1">
      <alignment horizontal="left" wrapText="1"/>
    </xf>
    <xf numFmtId="0" fontId="0" fillId="0" borderId="10" xfId="0" applyBorder="1" applyAlignment="1">
      <alignment horizontal="left"/>
    </xf>
    <xf numFmtId="0" fontId="0" fillId="0" borderId="10" xfId="0" applyBorder="1" applyAlignment="1">
      <alignment/>
    </xf>
    <xf numFmtId="0" fontId="0" fillId="0" borderId="10" xfId="0" applyBorder="1" applyAlignment="1">
      <alignment wrapText="1"/>
    </xf>
    <xf numFmtId="0" fontId="1" fillId="0" borderId="0" xfId="0" applyFont="1" applyBorder="1" applyAlignment="1">
      <alignment horizontal="left" wrapText="1"/>
    </xf>
    <xf numFmtId="0" fontId="0" fillId="0" borderId="0" xfId="0" applyBorder="1" applyAlignment="1">
      <alignment horizontal="left"/>
    </xf>
    <xf numFmtId="0" fontId="0" fillId="0" borderId="0" xfId="0" applyAlignment="1">
      <alignment horizontal="left"/>
    </xf>
    <xf numFmtId="0" fontId="2" fillId="0" borderId="12" xfId="0" applyNumberFormat="1" applyFont="1" applyBorder="1" applyAlignment="1">
      <alignment horizontal="left" wrapText="1"/>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Y1150"/>
  <sheetViews>
    <sheetView tabSelected="1" zoomScaleSheetLayoutView="100" zoomScalePageLayoutView="0" workbookViewId="0" topLeftCell="A1">
      <pane xSplit="1" topLeftCell="B1" activePane="topRight" state="frozen"/>
      <selection pane="topLeft" activeCell="A1" sqref="A1"/>
      <selection pane="topRight" activeCell="B1" sqref="B1"/>
    </sheetView>
  </sheetViews>
  <sheetFormatPr defaultColWidth="9.140625" defaultRowHeight="12.75"/>
  <cols>
    <col min="1" max="1" width="27.7109375" style="0" customWidth="1"/>
    <col min="2" max="3" width="11.7109375" style="0" customWidth="1"/>
    <col min="4" max="4" width="11.8515625" style="0" customWidth="1"/>
    <col min="5" max="5" width="9.28125" style="0" customWidth="1"/>
  </cols>
  <sheetData>
    <row r="1" ht="12.75">
      <c r="A1" s="1" t="s">
        <v>52</v>
      </c>
    </row>
    <row r="2" spans="1:4" ht="25.5" customHeight="1">
      <c r="A2" s="104" t="s">
        <v>68</v>
      </c>
      <c r="B2" s="116"/>
      <c r="C2" s="116"/>
      <c r="D2" s="116"/>
    </row>
    <row r="3" spans="1:4" ht="15.75" customHeight="1">
      <c r="A3" s="20"/>
      <c r="B3" s="20" t="s">
        <v>13</v>
      </c>
      <c r="C3" s="20" t="s">
        <v>14</v>
      </c>
      <c r="D3" s="20" t="s">
        <v>12</v>
      </c>
    </row>
    <row r="4" spans="1:4" ht="16.5" customHeight="1">
      <c r="A4" s="17" t="s">
        <v>23</v>
      </c>
      <c r="B4" s="23"/>
      <c r="C4" s="23"/>
      <c r="D4" s="23"/>
    </row>
    <row r="5" spans="1:4" ht="13.5" customHeight="1">
      <c r="A5" s="23" t="s">
        <v>5</v>
      </c>
      <c r="B5" s="23"/>
      <c r="C5" s="23"/>
      <c r="D5" s="23"/>
    </row>
    <row r="6" spans="1:4" ht="10.5" customHeight="1">
      <c r="A6" s="40" t="s">
        <v>49</v>
      </c>
      <c r="B6" s="18">
        <v>15768</v>
      </c>
      <c r="C6" s="18">
        <v>6943</v>
      </c>
      <c r="D6" s="26">
        <f>B6+C6</f>
        <v>22711</v>
      </c>
    </row>
    <row r="7" spans="1:4" ht="10.5" customHeight="1">
      <c r="A7" s="40" t="s">
        <v>50</v>
      </c>
      <c r="B7" s="18">
        <v>3169</v>
      </c>
      <c r="C7" s="18">
        <v>1557</v>
      </c>
      <c r="D7" s="26">
        <f>B7+C7</f>
        <v>4726</v>
      </c>
    </row>
    <row r="8" spans="1:4" ht="13.5" customHeight="1">
      <c r="A8" s="23" t="s">
        <v>15</v>
      </c>
      <c r="B8" s="33"/>
      <c r="C8" s="33"/>
      <c r="D8" s="26"/>
    </row>
    <row r="9" spans="1:4" ht="10.5" customHeight="1">
      <c r="A9" s="40" t="s">
        <v>49</v>
      </c>
      <c r="B9" s="18">
        <v>68151</v>
      </c>
      <c r="C9" s="18">
        <v>43704</v>
      </c>
      <c r="D9" s="26">
        <f aca="true" t="shared" si="0" ref="D9:D16">B9+C9</f>
        <v>111855</v>
      </c>
    </row>
    <row r="10" spans="1:4" ht="10.5" customHeight="1">
      <c r="A10" s="40" t="s">
        <v>50</v>
      </c>
      <c r="B10" s="18">
        <v>10880</v>
      </c>
      <c r="C10" s="18">
        <v>7371</v>
      </c>
      <c r="D10" s="26">
        <f t="shared" si="0"/>
        <v>18251</v>
      </c>
    </row>
    <row r="11" spans="1:4" ht="13.5" customHeight="1">
      <c r="A11" s="23" t="s">
        <v>8</v>
      </c>
      <c r="B11" s="33"/>
      <c r="C11" s="33"/>
      <c r="D11" s="26"/>
    </row>
    <row r="12" spans="1:4" ht="10.5" customHeight="1">
      <c r="A12" s="40" t="s">
        <v>49</v>
      </c>
      <c r="B12" s="18">
        <v>194401</v>
      </c>
      <c r="C12" s="18">
        <v>136422</v>
      </c>
      <c r="D12" s="26">
        <f t="shared" si="0"/>
        <v>330823</v>
      </c>
    </row>
    <row r="13" spans="1:4" ht="10.5" customHeight="1">
      <c r="A13" s="40" t="s">
        <v>50</v>
      </c>
      <c r="B13" s="18">
        <v>13635</v>
      </c>
      <c r="C13" s="18">
        <v>14421</v>
      </c>
      <c r="D13" s="26">
        <f t="shared" si="0"/>
        <v>28056</v>
      </c>
    </row>
    <row r="14" spans="1:4" ht="13.5" customHeight="1">
      <c r="A14" s="17" t="s">
        <v>24</v>
      </c>
      <c r="B14" s="33"/>
      <c r="C14" s="33"/>
      <c r="D14" s="26"/>
    </row>
    <row r="15" spans="1:4" ht="10.5" customHeight="1">
      <c r="A15" s="40" t="s">
        <v>49</v>
      </c>
      <c r="B15" s="18">
        <v>17213</v>
      </c>
      <c r="C15" s="18">
        <v>11833</v>
      </c>
      <c r="D15" s="26">
        <f t="shared" si="0"/>
        <v>29046</v>
      </c>
    </row>
    <row r="16" spans="1:4" s="5" customFormat="1" ht="10.5" customHeight="1">
      <c r="A16" s="41" t="s">
        <v>50</v>
      </c>
      <c r="B16" s="19">
        <v>2418</v>
      </c>
      <c r="C16" s="19">
        <v>1944</v>
      </c>
      <c r="D16" s="19">
        <f t="shared" si="0"/>
        <v>4362</v>
      </c>
    </row>
    <row r="17" spans="1:4" ht="60" customHeight="1">
      <c r="A17" s="100" t="s">
        <v>132</v>
      </c>
      <c r="B17" s="97"/>
      <c r="C17" s="97"/>
      <c r="D17" s="97"/>
    </row>
    <row r="18" spans="1:3" ht="9.75" customHeight="1">
      <c r="A18" s="12"/>
      <c r="B18" s="7"/>
      <c r="C18" s="7"/>
    </row>
    <row r="19" spans="1:2" ht="9.75" customHeight="1">
      <c r="A19" s="10"/>
      <c r="B19" s="10"/>
    </row>
    <row r="20" ht="12.75">
      <c r="A20" s="1" t="s">
        <v>53</v>
      </c>
    </row>
    <row r="21" spans="1:4" s="11" customFormat="1" ht="27.75" customHeight="1">
      <c r="A21" s="110" t="s">
        <v>69</v>
      </c>
      <c r="B21" s="123"/>
      <c r="C21" s="123"/>
      <c r="D21" s="123"/>
    </row>
    <row r="22" spans="1:4" ht="15.75" customHeight="1">
      <c r="A22" s="20"/>
      <c r="B22" s="20" t="s">
        <v>13</v>
      </c>
      <c r="C22" s="34" t="s">
        <v>14</v>
      </c>
      <c r="D22" s="34" t="s">
        <v>12</v>
      </c>
    </row>
    <row r="23" spans="1:4" ht="42" customHeight="1">
      <c r="A23" s="35" t="s">
        <v>129</v>
      </c>
      <c r="B23" s="36"/>
      <c r="C23" s="23"/>
      <c r="D23" s="23"/>
    </row>
    <row r="24" spans="1:4" ht="12.75" customHeight="1">
      <c r="A24" s="37" t="s">
        <v>63</v>
      </c>
      <c r="B24" s="86">
        <v>3111</v>
      </c>
      <c r="C24" s="18">
        <v>1213</v>
      </c>
      <c r="D24" s="18">
        <f>B24+C24</f>
        <v>4324</v>
      </c>
    </row>
    <row r="25" spans="1:4" ht="38.25" customHeight="1">
      <c r="A25" s="50" t="s">
        <v>64</v>
      </c>
      <c r="B25" s="86">
        <v>1456</v>
      </c>
      <c r="C25" s="18">
        <v>636</v>
      </c>
      <c r="D25" s="18">
        <f>B25+C25</f>
        <v>2092</v>
      </c>
    </row>
    <row r="26" spans="1:4" ht="27" customHeight="1">
      <c r="A26" s="35" t="s">
        <v>28</v>
      </c>
      <c r="B26" s="45"/>
      <c r="C26" s="33"/>
      <c r="D26" s="18"/>
    </row>
    <row r="27" spans="1:4" ht="12.75" customHeight="1">
      <c r="A27" s="37" t="s">
        <v>65</v>
      </c>
      <c r="B27" s="86">
        <v>23348</v>
      </c>
      <c r="C27" s="18">
        <v>9615</v>
      </c>
      <c r="D27" s="18">
        <f>B27+C27</f>
        <v>32963</v>
      </c>
    </row>
    <row r="28" spans="1:4" ht="12.75">
      <c r="A28" s="37" t="s">
        <v>5</v>
      </c>
      <c r="B28" s="86">
        <v>7342</v>
      </c>
      <c r="C28" s="18">
        <v>2592</v>
      </c>
      <c r="D28" s="18">
        <f>B28+C28</f>
        <v>9934</v>
      </c>
    </row>
    <row r="29" spans="1:4" ht="12.75">
      <c r="A29" s="37" t="s">
        <v>15</v>
      </c>
      <c r="B29" s="86">
        <v>20345</v>
      </c>
      <c r="C29" s="18">
        <v>8466</v>
      </c>
      <c r="D29" s="18">
        <f>B29+C29</f>
        <v>28811</v>
      </c>
    </row>
    <row r="30" spans="1:4" ht="30" customHeight="1">
      <c r="A30" s="35" t="s">
        <v>97</v>
      </c>
      <c r="B30" s="45"/>
      <c r="C30" s="33"/>
      <c r="D30" s="18"/>
    </row>
    <row r="31" spans="1:4" ht="12.75" customHeight="1">
      <c r="A31" s="37" t="s">
        <v>96</v>
      </c>
      <c r="B31" s="86">
        <v>2623</v>
      </c>
      <c r="C31" s="26">
        <v>1367</v>
      </c>
      <c r="D31" s="26">
        <f>B31+C31</f>
        <v>3990</v>
      </c>
    </row>
    <row r="32" spans="1:4" ht="15.75" customHeight="1">
      <c r="A32" s="38" t="s">
        <v>8</v>
      </c>
      <c r="B32" s="45"/>
      <c r="C32" s="33"/>
      <c r="D32" s="18"/>
    </row>
    <row r="33" spans="1:4" ht="12.75" customHeight="1">
      <c r="A33" s="39" t="s">
        <v>66</v>
      </c>
      <c r="B33" s="87">
        <v>427</v>
      </c>
      <c r="C33" s="19">
        <v>23</v>
      </c>
      <c r="D33" s="19">
        <f>B33+C33</f>
        <v>450</v>
      </c>
    </row>
    <row r="34" spans="1:5" ht="105.75" customHeight="1">
      <c r="A34" s="127" t="s">
        <v>153</v>
      </c>
      <c r="B34" s="127"/>
      <c r="C34" s="127"/>
      <c r="D34" s="127"/>
      <c r="E34" s="44"/>
    </row>
    <row r="35" spans="1:5" ht="12.75" customHeight="1">
      <c r="A35" s="68"/>
      <c r="B35" s="68"/>
      <c r="C35" s="68"/>
      <c r="D35" s="68"/>
      <c r="E35" s="68"/>
    </row>
    <row r="36" spans="1:5" ht="12.75" customHeight="1">
      <c r="A36" s="68"/>
      <c r="B36" s="68"/>
      <c r="C36" s="68"/>
      <c r="D36" s="68"/>
      <c r="E36" s="68"/>
    </row>
    <row r="37" spans="1:5" ht="12.75" customHeight="1">
      <c r="A37" s="68"/>
      <c r="B37" s="68"/>
      <c r="C37" s="68"/>
      <c r="D37" s="68"/>
      <c r="E37" s="68"/>
    </row>
    <row r="38" spans="1:3" ht="12.75" customHeight="1">
      <c r="A38" s="1" t="s">
        <v>113</v>
      </c>
      <c r="B38" s="1"/>
      <c r="C38" s="1"/>
    </row>
    <row r="39" spans="1:5" ht="12.75" customHeight="1">
      <c r="A39" s="99" t="s">
        <v>155</v>
      </c>
      <c r="B39" s="99"/>
      <c r="C39" s="99"/>
      <c r="D39" s="99"/>
      <c r="E39" s="99"/>
    </row>
    <row r="40" spans="1:5" ht="12.75" customHeight="1">
      <c r="A40" s="80"/>
      <c r="B40" s="80">
        <v>2008</v>
      </c>
      <c r="C40" s="80">
        <v>2009</v>
      </c>
      <c r="D40" s="80">
        <v>2010</v>
      </c>
      <c r="E40" s="69"/>
    </row>
    <row r="41" spans="1:5" ht="24.75" customHeight="1">
      <c r="A41" s="72" t="s">
        <v>117</v>
      </c>
      <c r="B41" s="73">
        <f>SUM(B42:B47)</f>
        <v>5216</v>
      </c>
      <c r="C41" s="73">
        <f>SUM(C42:C47)</f>
        <v>5775</v>
      </c>
      <c r="D41" s="73">
        <f>SUM(D42:D47)</f>
        <v>8067</v>
      </c>
      <c r="E41" s="69"/>
    </row>
    <row r="42" spans="1:5" ht="12.75" customHeight="1">
      <c r="A42" s="10" t="s">
        <v>122</v>
      </c>
      <c r="B42" s="74">
        <v>4578</v>
      </c>
      <c r="C42" s="74">
        <v>5076</v>
      </c>
      <c r="D42" s="74">
        <v>7354</v>
      </c>
      <c r="E42" s="69"/>
    </row>
    <row r="43" spans="1:5" ht="12.75" customHeight="1">
      <c r="A43" s="10" t="s">
        <v>118</v>
      </c>
      <c r="B43" s="74">
        <v>381</v>
      </c>
      <c r="C43" s="75">
        <v>377</v>
      </c>
      <c r="D43" s="75">
        <v>449</v>
      </c>
      <c r="E43" s="69"/>
    </row>
    <row r="44" spans="1:5" ht="12.75" customHeight="1">
      <c r="A44" s="10" t="s">
        <v>119</v>
      </c>
      <c r="B44" s="74">
        <v>87</v>
      </c>
      <c r="C44" s="75">
        <v>57</v>
      </c>
      <c r="D44" s="75">
        <v>61</v>
      </c>
      <c r="E44" s="69"/>
    </row>
    <row r="45" spans="1:5" ht="12.75" customHeight="1">
      <c r="A45" s="10" t="s">
        <v>120</v>
      </c>
      <c r="B45" s="74">
        <v>44</v>
      </c>
      <c r="C45" s="75">
        <v>41</v>
      </c>
      <c r="D45" s="75">
        <v>27</v>
      </c>
      <c r="E45" s="69"/>
    </row>
    <row r="46" spans="1:5" ht="12.75" customHeight="1">
      <c r="A46" s="3" t="s">
        <v>124</v>
      </c>
      <c r="B46" s="74">
        <v>18</v>
      </c>
      <c r="C46" s="76">
        <v>24</v>
      </c>
      <c r="D46" s="76">
        <v>25</v>
      </c>
      <c r="E46" s="69"/>
    </row>
    <row r="47" spans="1:4" ht="12.75" customHeight="1">
      <c r="A47" s="10" t="s">
        <v>121</v>
      </c>
      <c r="B47" s="74">
        <v>108</v>
      </c>
      <c r="C47" s="74">
        <v>200</v>
      </c>
      <c r="D47" s="74">
        <v>151</v>
      </c>
    </row>
    <row r="48" spans="1:5" ht="37.5" customHeight="1">
      <c r="A48" s="100" t="s">
        <v>123</v>
      </c>
      <c r="B48" s="101"/>
      <c r="C48" s="101"/>
      <c r="D48" s="101"/>
      <c r="E48" s="69"/>
    </row>
    <row r="49" spans="1:5" ht="12.75" customHeight="1">
      <c r="A49" s="68"/>
      <c r="B49" s="68"/>
      <c r="C49" s="68"/>
      <c r="D49" s="68"/>
      <c r="E49" s="68"/>
    </row>
    <row r="50" spans="1:5" ht="12.75" customHeight="1">
      <c r="A50" s="68"/>
      <c r="B50" s="68"/>
      <c r="C50" s="68"/>
      <c r="D50" s="68"/>
      <c r="E50" s="68"/>
    </row>
    <row r="51" spans="1:4" ht="12.75" customHeight="1">
      <c r="A51" s="44"/>
      <c r="B51" s="7"/>
      <c r="C51" s="7"/>
      <c r="D51" s="7"/>
    </row>
    <row r="52" spans="1:3" ht="12.75" customHeight="1">
      <c r="A52" s="1" t="s">
        <v>114</v>
      </c>
      <c r="B52" s="1"/>
      <c r="C52" s="1"/>
    </row>
    <row r="53" spans="1:5" ht="28.5" customHeight="1">
      <c r="A53" s="99" t="s">
        <v>154</v>
      </c>
      <c r="B53" s="99"/>
      <c r="C53" s="99"/>
      <c r="D53" s="99"/>
      <c r="E53" s="99"/>
    </row>
    <row r="54" spans="1:5" ht="12.75" customHeight="1">
      <c r="A54" s="80"/>
      <c r="B54" s="80">
        <v>2008</v>
      </c>
      <c r="C54" s="80">
        <v>2009</v>
      </c>
      <c r="D54" s="80">
        <v>2010</v>
      </c>
      <c r="E54" s="69"/>
    </row>
    <row r="55" spans="1:4" ht="21" customHeight="1">
      <c r="A55" s="77" t="s">
        <v>115</v>
      </c>
      <c r="B55" s="78">
        <f>SUM(B56:B61)</f>
        <v>2031</v>
      </c>
      <c r="C55" s="78">
        <f>SUM(C56:C61)</f>
        <v>2067</v>
      </c>
      <c r="D55" s="78">
        <f>SUM(D56:D61)</f>
        <v>2317</v>
      </c>
    </row>
    <row r="56" spans="1:5" ht="12.75" customHeight="1">
      <c r="A56" s="10" t="s">
        <v>122</v>
      </c>
      <c r="B56" s="74">
        <v>1810</v>
      </c>
      <c r="C56" s="74">
        <v>1858</v>
      </c>
      <c r="D56" s="74">
        <v>2092</v>
      </c>
      <c r="E56" s="69"/>
    </row>
    <row r="57" spans="1:5" ht="12.75" customHeight="1">
      <c r="A57" s="10" t="s">
        <v>118</v>
      </c>
      <c r="B57" s="74">
        <v>113</v>
      </c>
      <c r="C57" s="75">
        <v>99</v>
      </c>
      <c r="D57" s="75">
        <v>121</v>
      </c>
      <c r="E57" s="69"/>
    </row>
    <row r="58" spans="1:5" ht="12.75" customHeight="1">
      <c r="A58" s="10" t="s">
        <v>119</v>
      </c>
      <c r="B58" s="74">
        <v>37</v>
      </c>
      <c r="C58" s="76">
        <v>28</v>
      </c>
      <c r="D58" s="76">
        <v>22</v>
      </c>
      <c r="E58" s="69"/>
    </row>
    <row r="59" spans="1:5" ht="12.75" customHeight="1">
      <c r="A59" s="10" t="s">
        <v>120</v>
      </c>
      <c r="B59" s="74">
        <v>15</v>
      </c>
      <c r="C59" s="76">
        <v>15</v>
      </c>
      <c r="D59" s="76">
        <v>10</v>
      </c>
      <c r="E59" s="70"/>
    </row>
    <row r="60" spans="1:5" ht="12.75" customHeight="1">
      <c r="A60" s="3" t="s">
        <v>127</v>
      </c>
      <c r="B60" s="74">
        <v>7</v>
      </c>
      <c r="C60" s="74">
        <v>5</v>
      </c>
      <c r="D60" s="74">
        <v>6</v>
      </c>
      <c r="E60" s="69"/>
    </row>
    <row r="61" spans="1:5" ht="12.75" customHeight="1">
      <c r="A61" s="10" t="s">
        <v>121</v>
      </c>
      <c r="B61" s="74">
        <v>49</v>
      </c>
      <c r="C61" s="74">
        <v>62</v>
      </c>
      <c r="D61" s="74">
        <v>66</v>
      </c>
      <c r="E61" s="69"/>
    </row>
    <row r="62" spans="1:4" ht="21" customHeight="1">
      <c r="A62" s="77" t="s">
        <v>116</v>
      </c>
      <c r="B62" s="78">
        <f>SUM(B63:B68)</f>
        <v>186</v>
      </c>
      <c r="C62" s="78">
        <f>SUM(C63:C68)</f>
        <v>206</v>
      </c>
      <c r="D62" s="78">
        <f>SUM(D63:D68)</f>
        <v>336</v>
      </c>
    </row>
    <row r="63" spans="1:5" ht="12.75" customHeight="1">
      <c r="A63" s="10" t="s">
        <v>122</v>
      </c>
      <c r="B63" s="74">
        <v>172</v>
      </c>
      <c r="C63" s="74">
        <v>195</v>
      </c>
      <c r="D63" s="74">
        <v>321</v>
      </c>
      <c r="E63" s="69"/>
    </row>
    <row r="64" spans="1:5" ht="12.75" customHeight="1">
      <c r="A64" s="10" t="s">
        <v>118</v>
      </c>
      <c r="B64" s="74">
        <v>9</v>
      </c>
      <c r="C64" s="75">
        <v>7</v>
      </c>
      <c r="D64" s="75">
        <v>11</v>
      </c>
      <c r="E64" s="69"/>
    </row>
    <row r="65" spans="1:5" ht="12.75" customHeight="1">
      <c r="A65" s="10" t="s">
        <v>119</v>
      </c>
      <c r="B65" s="81">
        <v>5</v>
      </c>
      <c r="C65" s="82" t="s">
        <v>62</v>
      </c>
      <c r="D65" s="82" t="s">
        <v>125</v>
      </c>
      <c r="E65" s="69"/>
    </row>
    <row r="66" spans="1:5" ht="12.75" customHeight="1">
      <c r="A66" s="10" t="s">
        <v>120</v>
      </c>
      <c r="B66" s="81" t="s">
        <v>125</v>
      </c>
      <c r="C66" s="82" t="s">
        <v>125</v>
      </c>
      <c r="D66" s="82" t="s">
        <v>125</v>
      </c>
      <c r="E66" s="70"/>
    </row>
    <row r="67" spans="1:5" ht="12.75" customHeight="1">
      <c r="A67" s="3" t="s">
        <v>127</v>
      </c>
      <c r="B67" s="81" t="s">
        <v>62</v>
      </c>
      <c r="C67" s="81" t="s">
        <v>62</v>
      </c>
      <c r="D67" s="81" t="s">
        <v>125</v>
      </c>
      <c r="E67" s="69"/>
    </row>
    <row r="68" spans="1:5" ht="12.75" customHeight="1">
      <c r="A68" s="79" t="s">
        <v>121</v>
      </c>
      <c r="B68" s="83" t="s">
        <v>125</v>
      </c>
      <c r="C68" s="83">
        <v>4</v>
      </c>
      <c r="D68" s="83">
        <v>4</v>
      </c>
      <c r="E68" s="69"/>
    </row>
    <row r="69" spans="1:4" ht="57.75" customHeight="1">
      <c r="A69" s="127" t="s">
        <v>126</v>
      </c>
      <c r="B69" s="127"/>
      <c r="C69" s="127"/>
      <c r="D69" s="127"/>
    </row>
    <row r="70" spans="1:4" ht="12.75" customHeight="1">
      <c r="A70" s="44"/>
      <c r="B70" s="7"/>
      <c r="C70" s="7"/>
      <c r="D70" s="7"/>
    </row>
    <row r="71" spans="1:5" ht="12.75" customHeight="1">
      <c r="A71" s="67"/>
      <c r="B71" s="71"/>
      <c r="C71" s="71"/>
      <c r="D71" s="71"/>
      <c r="E71" s="69"/>
    </row>
    <row r="72" spans="1:3" ht="13.5" customHeight="1">
      <c r="A72" s="1" t="s">
        <v>108</v>
      </c>
      <c r="B72" s="7"/>
      <c r="C72" s="7"/>
    </row>
    <row r="73" spans="1:4" ht="28.5" customHeight="1">
      <c r="A73" s="120" t="s">
        <v>128</v>
      </c>
      <c r="B73" s="120"/>
      <c r="C73" s="120"/>
      <c r="D73" s="120"/>
    </row>
    <row r="74" spans="1:4" ht="15.75" customHeight="1">
      <c r="A74" s="20"/>
      <c r="B74" s="20">
        <v>2008</v>
      </c>
      <c r="C74" s="20">
        <v>2009</v>
      </c>
      <c r="D74" s="20">
        <v>2010</v>
      </c>
    </row>
    <row r="75" spans="1:4" ht="12" customHeight="1">
      <c r="A75" s="22" t="s">
        <v>22</v>
      </c>
      <c r="B75" s="23"/>
      <c r="C75" s="23"/>
      <c r="D75" s="23"/>
    </row>
    <row r="76" spans="1:4" ht="12" customHeight="1">
      <c r="A76" s="22" t="s">
        <v>6</v>
      </c>
      <c r="B76" s="13">
        <v>7932.681</v>
      </c>
      <c r="C76" s="13">
        <v>8976.093865</v>
      </c>
      <c r="D76" s="13">
        <v>9488.061602</v>
      </c>
    </row>
    <row r="77" spans="1:4" ht="12" customHeight="1">
      <c r="A77" s="22" t="s">
        <v>51</v>
      </c>
      <c r="B77" s="13">
        <v>356.543</v>
      </c>
      <c r="C77" s="13">
        <v>387.464108</v>
      </c>
      <c r="D77" s="13">
        <v>384.746736</v>
      </c>
    </row>
    <row r="78" spans="1:4" ht="12" customHeight="1">
      <c r="A78" s="22" t="s">
        <v>20</v>
      </c>
      <c r="B78" s="13">
        <v>9659.594</v>
      </c>
      <c r="C78" s="13">
        <v>10834.276552</v>
      </c>
      <c r="D78" s="13">
        <v>11801.184767</v>
      </c>
    </row>
    <row r="79" spans="1:4" ht="12" customHeight="1">
      <c r="A79" s="22" t="s">
        <v>18</v>
      </c>
      <c r="B79" s="13">
        <v>499.102</v>
      </c>
      <c r="C79" s="13">
        <v>552.937027</v>
      </c>
      <c r="D79" s="13">
        <v>577.054765</v>
      </c>
    </row>
    <row r="80" spans="1:4" ht="12" customHeight="1">
      <c r="A80" s="14" t="s">
        <v>16</v>
      </c>
      <c r="B80" s="15">
        <v>236.913</v>
      </c>
      <c r="C80" s="15">
        <v>261.16935</v>
      </c>
      <c r="D80" s="15">
        <v>250.582413</v>
      </c>
    </row>
    <row r="81" spans="1:5" ht="59.25" customHeight="1">
      <c r="A81" s="103" t="s">
        <v>144</v>
      </c>
      <c r="B81" s="103"/>
      <c r="C81" s="103"/>
      <c r="D81" s="103"/>
      <c r="E81" s="103"/>
    </row>
    <row r="82" spans="1:4" ht="12.75">
      <c r="A82" s="1" t="s">
        <v>54</v>
      </c>
      <c r="B82" s="1"/>
      <c r="C82" s="1"/>
      <c r="D82" s="1"/>
    </row>
    <row r="83" spans="1:4" ht="32.25" customHeight="1">
      <c r="A83" s="110" t="s">
        <v>70</v>
      </c>
      <c r="B83" s="110"/>
      <c r="C83" s="110"/>
      <c r="D83" s="110"/>
    </row>
    <row r="84" spans="1:4" ht="16.5" customHeight="1">
      <c r="A84" s="20"/>
      <c r="B84" s="20" t="s">
        <v>13</v>
      </c>
      <c r="C84" s="34" t="s">
        <v>14</v>
      </c>
      <c r="D84" s="34" t="s">
        <v>12</v>
      </c>
    </row>
    <row r="85" spans="1:4" ht="16.5" customHeight="1">
      <c r="A85" s="17" t="s">
        <v>5</v>
      </c>
      <c r="B85" s="23"/>
      <c r="C85" s="23"/>
      <c r="D85" s="23"/>
    </row>
    <row r="86" spans="1:4" ht="12" customHeight="1">
      <c r="A86" s="23" t="s">
        <v>6</v>
      </c>
      <c r="B86" s="18">
        <v>16753</v>
      </c>
      <c r="C86" s="18">
        <v>7372</v>
      </c>
      <c r="D86" s="26">
        <f>B86+C86</f>
        <v>24125</v>
      </c>
    </row>
    <row r="87" spans="1:4" ht="12" customHeight="1">
      <c r="A87" s="22" t="s">
        <v>51</v>
      </c>
      <c r="B87" s="18">
        <v>10134</v>
      </c>
      <c r="C87" s="18">
        <v>2419</v>
      </c>
      <c r="D87" s="26">
        <f aca="true" t="shared" si="1" ref="D87:D102">B87+C87</f>
        <v>12553</v>
      </c>
    </row>
    <row r="88" spans="1:4" ht="12" customHeight="1">
      <c r="A88" s="23" t="s">
        <v>20</v>
      </c>
      <c r="B88" s="18">
        <v>5248</v>
      </c>
      <c r="C88" s="18">
        <v>3385</v>
      </c>
      <c r="D88" s="26">
        <f t="shared" si="1"/>
        <v>8633</v>
      </c>
    </row>
    <row r="89" spans="1:4" ht="12" customHeight="1">
      <c r="A89" s="23" t="s">
        <v>18</v>
      </c>
      <c r="B89" s="18">
        <v>14</v>
      </c>
      <c r="C89" s="18">
        <v>13</v>
      </c>
      <c r="D89" s="26">
        <f t="shared" si="1"/>
        <v>27</v>
      </c>
    </row>
    <row r="90" spans="1:4" ht="12" customHeight="1">
      <c r="A90" s="23" t="s">
        <v>16</v>
      </c>
      <c r="B90" s="18">
        <v>145</v>
      </c>
      <c r="C90" s="18">
        <v>144</v>
      </c>
      <c r="D90" s="26">
        <f t="shared" si="1"/>
        <v>289</v>
      </c>
    </row>
    <row r="91" spans="1:4" ht="16.5" customHeight="1">
      <c r="A91" s="17" t="s">
        <v>15</v>
      </c>
      <c r="B91" s="33"/>
      <c r="C91" s="33"/>
      <c r="D91" s="26"/>
    </row>
    <row r="92" spans="1:4" ht="12" customHeight="1">
      <c r="A92" s="23" t="s">
        <v>6</v>
      </c>
      <c r="B92" s="18">
        <v>69729</v>
      </c>
      <c r="C92" s="18">
        <v>44809</v>
      </c>
      <c r="D92" s="26">
        <f t="shared" si="1"/>
        <v>114538</v>
      </c>
    </row>
    <row r="93" spans="1:4" ht="12" customHeight="1">
      <c r="A93" s="22" t="s">
        <v>51</v>
      </c>
      <c r="B93" s="18">
        <v>26713</v>
      </c>
      <c r="C93" s="18">
        <v>5299</v>
      </c>
      <c r="D93" s="26">
        <f t="shared" si="1"/>
        <v>32012</v>
      </c>
    </row>
    <row r="94" spans="1:4" ht="12" customHeight="1">
      <c r="A94" s="23" t="s">
        <v>20</v>
      </c>
      <c r="B94" s="18">
        <v>38209</v>
      </c>
      <c r="C94" s="18">
        <v>25528</v>
      </c>
      <c r="D94" s="26">
        <f t="shared" si="1"/>
        <v>63737</v>
      </c>
    </row>
    <row r="95" spans="1:4" ht="12" customHeight="1">
      <c r="A95" s="23" t="s">
        <v>18</v>
      </c>
      <c r="B95" s="18">
        <v>1644</v>
      </c>
      <c r="C95" s="18">
        <v>997</v>
      </c>
      <c r="D95" s="26">
        <f t="shared" si="1"/>
        <v>2641</v>
      </c>
    </row>
    <row r="96" spans="1:4" ht="12" customHeight="1">
      <c r="A96" s="23" t="s">
        <v>16</v>
      </c>
      <c r="B96" s="18">
        <v>3077</v>
      </c>
      <c r="C96" s="18">
        <v>2375</v>
      </c>
      <c r="D96" s="26">
        <f t="shared" si="1"/>
        <v>5452</v>
      </c>
    </row>
    <row r="97" spans="1:4" ht="16.5" customHeight="1">
      <c r="A97" s="17" t="s">
        <v>8</v>
      </c>
      <c r="B97" s="33"/>
      <c r="C97" s="33"/>
      <c r="D97" s="26"/>
    </row>
    <row r="98" spans="1:4" ht="12" customHeight="1">
      <c r="A98" s="23" t="s">
        <v>6</v>
      </c>
      <c r="B98" s="18">
        <v>208186</v>
      </c>
      <c r="C98" s="18">
        <v>145696</v>
      </c>
      <c r="D98" s="26">
        <f>B98+C98</f>
        <v>353882</v>
      </c>
    </row>
    <row r="99" spans="1:4" ht="12" customHeight="1">
      <c r="A99" s="22" t="s">
        <v>51</v>
      </c>
      <c r="B99" s="18">
        <v>36243</v>
      </c>
      <c r="C99" s="18">
        <v>8580</v>
      </c>
      <c r="D99" s="26">
        <f t="shared" si="1"/>
        <v>44823</v>
      </c>
    </row>
    <row r="100" spans="1:4" ht="12" customHeight="1">
      <c r="A100" s="23" t="s">
        <v>20</v>
      </c>
      <c r="B100" s="18">
        <v>149839</v>
      </c>
      <c r="C100" s="18">
        <v>104451</v>
      </c>
      <c r="D100" s="26">
        <f t="shared" si="1"/>
        <v>254290</v>
      </c>
    </row>
    <row r="101" spans="1:4" ht="12" customHeight="1">
      <c r="A101" s="23" t="s">
        <v>18</v>
      </c>
      <c r="B101" s="18">
        <v>11811</v>
      </c>
      <c r="C101" s="18">
        <v>8105</v>
      </c>
      <c r="D101" s="26">
        <f t="shared" si="1"/>
        <v>19916</v>
      </c>
    </row>
    <row r="102" spans="1:4" ht="12" customHeight="1">
      <c r="A102" s="23" t="s">
        <v>16</v>
      </c>
      <c r="B102" s="18">
        <v>10783</v>
      </c>
      <c r="C102" s="19">
        <v>6855</v>
      </c>
      <c r="D102" s="19">
        <f t="shared" si="1"/>
        <v>17638</v>
      </c>
    </row>
    <row r="103" spans="1:4" ht="15.75" customHeight="1">
      <c r="A103" s="96" t="s">
        <v>67</v>
      </c>
      <c r="B103" s="115"/>
      <c r="C103" s="115"/>
      <c r="D103" s="116"/>
    </row>
    <row r="104" spans="1:4" ht="12.75" customHeight="1">
      <c r="A104" s="3"/>
      <c r="B104" s="9"/>
      <c r="C104" s="2"/>
      <c r="D104" s="9"/>
    </row>
    <row r="105" spans="1:4" ht="12.75" customHeight="1">
      <c r="A105" s="3"/>
      <c r="B105" s="9"/>
      <c r="C105" s="2"/>
      <c r="D105" s="9"/>
    </row>
    <row r="106" spans="1:4" ht="12.75" customHeight="1">
      <c r="A106" s="3"/>
      <c r="B106" s="9"/>
      <c r="C106" s="2"/>
      <c r="D106" s="9"/>
    </row>
    <row r="107" spans="1:4" ht="12.75">
      <c r="A107" s="1" t="s">
        <v>55</v>
      </c>
      <c r="B107" s="9"/>
      <c r="C107" s="1"/>
      <c r="D107" s="9"/>
    </row>
    <row r="108" spans="1:4" ht="30.75" customHeight="1">
      <c r="A108" s="104" t="s">
        <v>82</v>
      </c>
      <c r="B108" s="105"/>
      <c r="C108" s="105"/>
      <c r="D108" s="105"/>
    </row>
    <row r="109" spans="1:4" ht="15.75" customHeight="1">
      <c r="A109" s="20"/>
      <c r="B109" s="20" t="s">
        <v>13</v>
      </c>
      <c r="C109" s="20" t="s">
        <v>14</v>
      </c>
      <c r="D109" s="20" t="s">
        <v>12</v>
      </c>
    </row>
    <row r="110" spans="1:4" ht="16.5" customHeight="1">
      <c r="A110" s="17" t="s">
        <v>5</v>
      </c>
      <c r="B110" s="13"/>
      <c r="C110" s="13"/>
      <c r="D110" s="13"/>
    </row>
    <row r="111" spans="1:4" ht="12" customHeight="1">
      <c r="A111" s="23" t="s">
        <v>6</v>
      </c>
      <c r="B111" s="13">
        <v>328.6934284</v>
      </c>
      <c r="C111" s="13">
        <v>133.9090091</v>
      </c>
      <c r="D111" s="28">
        <f>B111+C111</f>
        <v>462.6024375</v>
      </c>
    </row>
    <row r="112" spans="1:4" ht="12" customHeight="1">
      <c r="A112" s="22" t="s">
        <v>51</v>
      </c>
      <c r="B112" s="13">
        <v>33.2415004</v>
      </c>
      <c r="C112" s="13">
        <v>8.1885483</v>
      </c>
      <c r="D112" s="28">
        <f aca="true" t="shared" si="2" ref="D112:D131">B112+C112</f>
        <v>41.4300487</v>
      </c>
    </row>
    <row r="113" spans="1:4" ht="12" customHeight="1">
      <c r="A113" s="23" t="s">
        <v>20</v>
      </c>
      <c r="B113" s="13">
        <v>63.3250321</v>
      </c>
      <c r="C113" s="13">
        <v>44.1385731</v>
      </c>
      <c r="D113" s="28">
        <f t="shared" si="2"/>
        <v>107.4636052</v>
      </c>
    </row>
    <row r="114" spans="1:4" ht="12" customHeight="1">
      <c r="A114" s="23" t="s">
        <v>18</v>
      </c>
      <c r="B114" s="13">
        <v>0.0470255</v>
      </c>
      <c r="C114" s="13">
        <v>0.035072</v>
      </c>
      <c r="D114" s="28">
        <f t="shared" si="2"/>
        <v>0.08209749999999999</v>
      </c>
    </row>
    <row r="115" spans="1:4" ht="12" customHeight="1">
      <c r="A115" s="23" t="s">
        <v>16</v>
      </c>
      <c r="B115" s="13">
        <v>0.7058548</v>
      </c>
      <c r="C115" s="13">
        <v>0.8407706</v>
      </c>
      <c r="D115" s="28">
        <f>B115+C115</f>
        <v>1.5466254</v>
      </c>
    </row>
    <row r="116" spans="1:4" ht="16.5" customHeight="1">
      <c r="A116" s="17" t="s">
        <v>15</v>
      </c>
      <c r="B116" s="32"/>
      <c r="C116" s="32"/>
      <c r="D116" s="28"/>
    </row>
    <row r="117" spans="1:4" ht="12" customHeight="1">
      <c r="A117" s="23" t="s">
        <v>6</v>
      </c>
      <c r="B117" s="13">
        <v>1408.8583514</v>
      </c>
      <c r="C117" s="13">
        <v>787.923332</v>
      </c>
      <c r="D117" s="28">
        <f t="shared" si="2"/>
        <v>2196.7816834</v>
      </c>
    </row>
    <row r="118" spans="1:4" ht="12" customHeight="1">
      <c r="A118" s="22" t="s">
        <v>51</v>
      </c>
      <c r="B118" s="13">
        <v>104.8750888</v>
      </c>
      <c r="C118" s="13">
        <v>18.32824</v>
      </c>
      <c r="D118" s="28">
        <f t="shared" si="2"/>
        <v>123.20332880000001</v>
      </c>
    </row>
    <row r="119" spans="1:4" ht="12" customHeight="1">
      <c r="A119" s="23" t="s">
        <v>20</v>
      </c>
      <c r="B119" s="13">
        <v>860.2148482</v>
      </c>
      <c r="C119" s="13">
        <v>579.9646613</v>
      </c>
      <c r="D119" s="28">
        <f t="shared" si="2"/>
        <v>1440.1795095</v>
      </c>
    </row>
    <row r="120" spans="1:4" ht="12" customHeight="1">
      <c r="A120" s="23" t="s">
        <v>18</v>
      </c>
      <c r="B120" s="13">
        <v>32.6427402</v>
      </c>
      <c r="C120" s="13">
        <v>18.9137656</v>
      </c>
      <c r="D120" s="28">
        <f t="shared" si="2"/>
        <v>51.5565058</v>
      </c>
    </row>
    <row r="121" spans="1:4" ht="12" customHeight="1">
      <c r="A121" s="23" t="s">
        <v>16</v>
      </c>
      <c r="B121" s="13">
        <v>29.1697142</v>
      </c>
      <c r="C121" s="13">
        <v>22.6227546</v>
      </c>
      <c r="D121" s="28">
        <f t="shared" si="2"/>
        <v>51.7924688</v>
      </c>
    </row>
    <row r="122" spans="1:4" ht="16.5" customHeight="1">
      <c r="A122" s="17" t="s">
        <v>8</v>
      </c>
      <c r="B122" s="32"/>
      <c r="C122" s="32"/>
      <c r="D122" s="28"/>
    </row>
    <row r="123" spans="1:4" ht="12" customHeight="1">
      <c r="A123" s="23" t="s">
        <v>6</v>
      </c>
      <c r="B123" s="13">
        <v>4019.7012763</v>
      </c>
      <c r="C123" s="13">
        <v>2805.732899</v>
      </c>
      <c r="D123" s="28">
        <f t="shared" si="2"/>
        <v>6825.4341753</v>
      </c>
    </row>
    <row r="124" spans="1:4" ht="12" customHeight="1">
      <c r="A124" s="22" t="s">
        <v>51</v>
      </c>
      <c r="B124" s="13">
        <v>181.8012183</v>
      </c>
      <c r="C124" s="13">
        <v>38.3580624</v>
      </c>
      <c r="D124" s="28">
        <f t="shared" si="2"/>
        <v>220.15928069999998</v>
      </c>
    </row>
    <row r="125" spans="1:4" ht="12" customHeight="1">
      <c r="A125" s="23" t="s">
        <v>20</v>
      </c>
      <c r="B125" s="13">
        <v>6048.2603826</v>
      </c>
      <c r="C125" s="13">
        <v>4210.3201336</v>
      </c>
      <c r="D125" s="28">
        <f t="shared" si="2"/>
        <v>10258.5805162</v>
      </c>
    </row>
    <row r="126" spans="1:4" ht="12" customHeight="1">
      <c r="A126" s="23" t="s">
        <v>18</v>
      </c>
      <c r="B126" s="13">
        <v>296.3810084</v>
      </c>
      <c r="C126" s="13">
        <v>229.371049</v>
      </c>
      <c r="D126" s="28">
        <f t="shared" si="2"/>
        <v>525.7520574</v>
      </c>
    </row>
    <row r="127" spans="1:4" ht="12" customHeight="1">
      <c r="A127" s="23" t="s">
        <v>16</v>
      </c>
      <c r="B127" s="13">
        <v>121.3340029</v>
      </c>
      <c r="C127" s="13">
        <v>75.9063128</v>
      </c>
      <c r="D127" s="28">
        <f t="shared" si="2"/>
        <v>197.2403157</v>
      </c>
    </row>
    <row r="128" spans="1:4" ht="16.5" customHeight="1">
      <c r="A128" s="17" t="s">
        <v>12</v>
      </c>
      <c r="B128" s="32"/>
      <c r="C128" s="32"/>
      <c r="D128" s="28"/>
    </row>
    <row r="129" spans="1:4" ht="12" customHeight="1">
      <c r="A129" s="23" t="s">
        <v>6</v>
      </c>
      <c r="B129" s="13">
        <f>B111+B117+B123</f>
        <v>5757.2530561</v>
      </c>
      <c r="C129" s="13">
        <f>C111+C117+C123</f>
        <v>3727.5652400999998</v>
      </c>
      <c r="D129" s="28">
        <f>B129+C129</f>
        <v>9484.8182962</v>
      </c>
    </row>
    <row r="130" spans="1:4" ht="12" customHeight="1">
      <c r="A130" s="22" t="s">
        <v>51</v>
      </c>
      <c r="B130" s="13">
        <f aca="true" t="shared" si="3" ref="B130:C133">B112+B118+B124</f>
        <v>319.9178075</v>
      </c>
      <c r="C130" s="13">
        <f t="shared" si="3"/>
        <v>64.8748507</v>
      </c>
      <c r="D130" s="28">
        <f t="shared" si="2"/>
        <v>384.7926582</v>
      </c>
    </row>
    <row r="131" spans="1:4" ht="12" customHeight="1">
      <c r="A131" s="23" t="s">
        <v>7</v>
      </c>
      <c r="B131" s="13">
        <f t="shared" si="3"/>
        <v>6971.8002629</v>
      </c>
      <c r="C131" s="13">
        <f t="shared" si="3"/>
        <v>4834.423368</v>
      </c>
      <c r="D131" s="28">
        <f t="shared" si="2"/>
        <v>11806.2236309</v>
      </c>
    </row>
    <row r="132" spans="1:4" ht="12" customHeight="1">
      <c r="A132" s="23" t="s">
        <v>18</v>
      </c>
      <c r="B132" s="13">
        <f t="shared" si="3"/>
        <v>329.0707741</v>
      </c>
      <c r="C132" s="13">
        <f t="shared" si="3"/>
        <v>248.3198866</v>
      </c>
      <c r="D132" s="13">
        <f>D114+D120+D126</f>
        <v>577.3906607</v>
      </c>
    </row>
    <row r="133" spans="1:4" ht="12" customHeight="1">
      <c r="A133" s="16" t="s">
        <v>16</v>
      </c>
      <c r="B133" s="13">
        <f t="shared" si="3"/>
        <v>151.20957190000001</v>
      </c>
      <c r="C133" s="13">
        <f t="shared" si="3"/>
        <v>99.36983799999999</v>
      </c>
      <c r="D133" s="15">
        <f>D115+D121+D127</f>
        <v>250.5794099</v>
      </c>
    </row>
    <row r="134" spans="1:4" ht="24" customHeight="1">
      <c r="A134" s="96" t="s">
        <v>143</v>
      </c>
      <c r="B134" s="97"/>
      <c r="C134" s="97"/>
      <c r="D134" s="98"/>
    </row>
    <row r="135" spans="1:4" ht="12.75">
      <c r="A135" s="1" t="s">
        <v>56</v>
      </c>
      <c r="B135" s="1"/>
      <c r="C135" s="1"/>
      <c r="D135" s="1"/>
    </row>
    <row r="136" spans="1:4" ht="28.5" customHeight="1">
      <c r="A136" s="104" t="s">
        <v>71</v>
      </c>
      <c r="B136" s="104"/>
      <c r="C136" s="104"/>
      <c r="D136" s="114"/>
    </row>
    <row r="137" spans="1:4" ht="15.75" customHeight="1">
      <c r="A137" s="20"/>
      <c r="B137" s="21">
        <v>2008</v>
      </c>
      <c r="C137" s="21">
        <v>2009</v>
      </c>
      <c r="D137" s="21">
        <v>2010</v>
      </c>
    </row>
    <row r="138" spans="1:4" ht="16.5" customHeight="1">
      <c r="A138" s="17" t="s">
        <v>13</v>
      </c>
      <c r="B138" s="23"/>
      <c r="C138" s="61"/>
      <c r="D138" s="61"/>
    </row>
    <row r="139" spans="1:4" ht="12.75">
      <c r="A139" s="23" t="s">
        <v>19</v>
      </c>
      <c r="B139" s="18">
        <v>250301</v>
      </c>
      <c r="C139" s="18">
        <v>266810</v>
      </c>
      <c r="D139" s="18">
        <v>277610</v>
      </c>
    </row>
    <row r="140" spans="1:4" ht="12.75">
      <c r="A140" s="22" t="s">
        <v>51</v>
      </c>
      <c r="B140" s="18">
        <v>63433</v>
      </c>
      <c r="C140" s="18">
        <v>65920</v>
      </c>
      <c r="D140" s="18">
        <v>66414</v>
      </c>
    </row>
    <row r="141" spans="1:4" ht="12.75">
      <c r="A141" s="23" t="s">
        <v>20</v>
      </c>
      <c r="B141" s="18">
        <v>169776</v>
      </c>
      <c r="C141" s="18">
        <v>179023</v>
      </c>
      <c r="D141" s="18">
        <v>185386</v>
      </c>
    </row>
    <row r="142" spans="1:4" ht="12.75">
      <c r="A142" s="23" t="s">
        <v>18</v>
      </c>
      <c r="B142" s="18">
        <v>12907</v>
      </c>
      <c r="C142" s="18">
        <v>13495</v>
      </c>
      <c r="D142" s="18">
        <v>13377</v>
      </c>
    </row>
    <row r="143" spans="1:4" ht="12.75">
      <c r="A143" s="23" t="s">
        <v>16</v>
      </c>
      <c r="B143" s="18">
        <v>13837</v>
      </c>
      <c r="C143" s="18">
        <v>14211</v>
      </c>
      <c r="D143" s="18">
        <v>13587</v>
      </c>
    </row>
    <row r="144" spans="1:4" ht="16.5" customHeight="1">
      <c r="A144" s="17" t="s">
        <v>14</v>
      </c>
      <c r="B144" s="33"/>
      <c r="C144" s="33"/>
      <c r="D144" s="33"/>
    </row>
    <row r="145" spans="1:4" ht="12.75">
      <c r="A145" s="23" t="s">
        <v>19</v>
      </c>
      <c r="B145" s="18">
        <v>157515</v>
      </c>
      <c r="C145" s="18">
        <v>177132</v>
      </c>
      <c r="D145" s="18">
        <v>188702</v>
      </c>
    </row>
    <row r="146" spans="1:4" ht="12.75">
      <c r="A146" s="22" t="s">
        <v>51</v>
      </c>
      <c r="B146" s="18">
        <v>12384</v>
      </c>
      <c r="C146" s="18">
        <v>14072</v>
      </c>
      <c r="D146" s="18">
        <v>15013</v>
      </c>
    </row>
    <row r="147" spans="1:4" ht="12.75">
      <c r="A147" s="23" t="s">
        <v>20</v>
      </c>
      <c r="B147" s="18">
        <v>108648</v>
      </c>
      <c r="C147" s="18">
        <v>120735</v>
      </c>
      <c r="D147" s="18">
        <v>128304</v>
      </c>
    </row>
    <row r="148" spans="1:4" ht="12.75">
      <c r="A148" s="23" t="s">
        <v>18</v>
      </c>
      <c r="B148" s="18">
        <v>7968</v>
      </c>
      <c r="C148" s="18">
        <v>8808</v>
      </c>
      <c r="D148" s="18">
        <v>9081</v>
      </c>
    </row>
    <row r="149" spans="1:4" ht="12.75">
      <c r="A149" s="23" t="s">
        <v>16</v>
      </c>
      <c r="B149" s="18">
        <v>7969</v>
      </c>
      <c r="C149" s="18">
        <v>9177</v>
      </c>
      <c r="D149" s="18">
        <v>9095</v>
      </c>
    </row>
    <row r="150" spans="1:4" ht="16.5" customHeight="1">
      <c r="A150" s="17" t="s">
        <v>12</v>
      </c>
      <c r="B150" s="18"/>
      <c r="C150" s="33"/>
      <c r="D150" s="33"/>
    </row>
    <row r="151" spans="1:4" ht="12.75">
      <c r="A151" s="23" t="s">
        <v>19</v>
      </c>
      <c r="B151" s="18">
        <f aca="true" t="shared" si="4" ref="B151:D155">B139+B145</f>
        <v>407816</v>
      </c>
      <c r="C151" s="18">
        <f t="shared" si="4"/>
        <v>443942</v>
      </c>
      <c r="D151" s="18">
        <f t="shared" si="4"/>
        <v>466312</v>
      </c>
    </row>
    <row r="152" spans="1:4" ht="12.75">
      <c r="A152" s="22" t="s">
        <v>51</v>
      </c>
      <c r="B152" s="18">
        <f t="shared" si="4"/>
        <v>75817</v>
      </c>
      <c r="C152" s="18">
        <f t="shared" si="4"/>
        <v>79992</v>
      </c>
      <c r="D152" s="18">
        <f t="shared" si="4"/>
        <v>81427</v>
      </c>
    </row>
    <row r="153" spans="1:4" ht="12.75">
      <c r="A153" s="23" t="s">
        <v>20</v>
      </c>
      <c r="B153" s="18">
        <f t="shared" si="4"/>
        <v>278424</v>
      </c>
      <c r="C153" s="18">
        <f t="shared" si="4"/>
        <v>299758</v>
      </c>
      <c r="D153" s="18">
        <f t="shared" si="4"/>
        <v>313690</v>
      </c>
    </row>
    <row r="154" spans="1:4" ht="12.75">
      <c r="A154" s="23" t="s">
        <v>18</v>
      </c>
      <c r="B154" s="18">
        <f t="shared" si="4"/>
        <v>20875</v>
      </c>
      <c r="C154" s="18">
        <f t="shared" si="4"/>
        <v>22303</v>
      </c>
      <c r="D154" s="18">
        <f t="shared" si="4"/>
        <v>22458</v>
      </c>
    </row>
    <row r="155" spans="1:4" ht="12.75">
      <c r="A155" s="16" t="s">
        <v>16</v>
      </c>
      <c r="B155" s="19">
        <f t="shared" si="4"/>
        <v>21806</v>
      </c>
      <c r="C155" s="19">
        <f t="shared" si="4"/>
        <v>23388</v>
      </c>
      <c r="D155" s="19">
        <f t="shared" si="4"/>
        <v>22682</v>
      </c>
    </row>
    <row r="156" spans="1:4" ht="15" customHeight="1">
      <c r="A156" s="119"/>
      <c r="B156" s="105"/>
      <c r="C156" s="105"/>
      <c r="D156" s="105"/>
    </row>
    <row r="157" spans="1:4" ht="12.75">
      <c r="A157" s="5"/>
      <c r="B157" s="6"/>
      <c r="C157" s="6"/>
      <c r="D157" s="6"/>
    </row>
    <row r="158" spans="1:4" ht="12.75">
      <c r="A158" s="5"/>
      <c r="B158" s="6"/>
      <c r="C158" s="6"/>
      <c r="D158" s="6"/>
    </row>
    <row r="159" ht="12.75">
      <c r="A159" s="1" t="s">
        <v>57</v>
      </c>
    </row>
    <row r="160" spans="1:4" ht="29.25" customHeight="1">
      <c r="A160" s="104" t="s">
        <v>83</v>
      </c>
      <c r="B160" s="104"/>
      <c r="C160" s="104"/>
      <c r="D160" s="114"/>
    </row>
    <row r="161" spans="1:4" ht="15.75" customHeight="1">
      <c r="A161" s="20"/>
      <c r="B161" s="20">
        <v>2008</v>
      </c>
      <c r="C161" s="20">
        <v>2009</v>
      </c>
      <c r="D161" s="20">
        <v>2010</v>
      </c>
    </row>
    <row r="162" spans="1:4" ht="16.5" customHeight="1">
      <c r="A162" s="17" t="s">
        <v>13</v>
      </c>
      <c r="B162" s="18"/>
      <c r="C162" s="18"/>
      <c r="D162" s="18"/>
    </row>
    <row r="163" spans="1:4" ht="12.75">
      <c r="A163" s="23" t="s">
        <v>19</v>
      </c>
      <c r="B163" s="13">
        <v>4967.098</v>
      </c>
      <c r="C163" s="13">
        <v>5507.993854432</v>
      </c>
      <c r="D163" s="13">
        <v>5757.253056148</v>
      </c>
    </row>
    <row r="164" spans="1:4" ht="12.75">
      <c r="A164" s="22" t="s">
        <v>51</v>
      </c>
      <c r="B164" s="13">
        <v>303.439</v>
      </c>
      <c r="C164" s="13">
        <v>326.234069592</v>
      </c>
      <c r="D164" s="13">
        <v>319.922765446</v>
      </c>
    </row>
    <row r="165" spans="1:4" ht="12.75">
      <c r="A165" s="23" t="s">
        <v>20</v>
      </c>
      <c r="B165" s="13">
        <v>5872.352</v>
      </c>
      <c r="C165" s="13">
        <v>6468.050389303</v>
      </c>
      <c r="D165" s="13">
        <v>6971.800262956</v>
      </c>
    </row>
    <row r="166" spans="1:4" ht="12.75">
      <c r="A166" s="23" t="s">
        <v>18</v>
      </c>
      <c r="B166" s="13">
        <v>292.54</v>
      </c>
      <c r="C166" s="13">
        <v>316.140937946</v>
      </c>
      <c r="D166" s="13">
        <v>329.070774084</v>
      </c>
    </row>
    <row r="167" spans="1:4" ht="12.75">
      <c r="A167" s="23" t="s">
        <v>16</v>
      </c>
      <c r="B167" s="13">
        <v>151.019</v>
      </c>
      <c r="C167" s="13">
        <v>160.807951624</v>
      </c>
      <c r="D167" s="13">
        <v>151.209571912</v>
      </c>
    </row>
    <row r="168" spans="1:4" ht="16.5" customHeight="1">
      <c r="A168" s="17" t="s">
        <v>14</v>
      </c>
      <c r="B168" s="32"/>
      <c r="C168" s="32"/>
      <c r="D168" s="32"/>
    </row>
    <row r="169" spans="1:4" ht="12.75">
      <c r="A169" s="23" t="s">
        <v>19</v>
      </c>
      <c r="B169" s="13">
        <v>2965.398</v>
      </c>
      <c r="C169" s="13">
        <v>3467.632882282</v>
      </c>
      <c r="D169" s="13">
        <v>3727.565240079</v>
      </c>
    </row>
    <row r="170" spans="1:4" ht="12.75">
      <c r="A170" s="22" t="s">
        <v>51</v>
      </c>
      <c r="B170" s="13">
        <v>53.132</v>
      </c>
      <c r="C170" s="13">
        <v>61.237652574</v>
      </c>
      <c r="D170" s="13">
        <v>64.874850657</v>
      </c>
    </row>
    <row r="171" spans="1:4" ht="12.75">
      <c r="A171" s="23" t="s">
        <v>20</v>
      </c>
      <c r="B171" s="13">
        <v>3789.05</v>
      </c>
      <c r="C171" s="13">
        <v>4367.908749618</v>
      </c>
      <c r="D171" s="13">
        <v>4834.423367924</v>
      </c>
    </row>
    <row r="172" spans="1:4" ht="12.75">
      <c r="A172" s="23" t="s">
        <v>18</v>
      </c>
      <c r="B172" s="13">
        <v>206.095</v>
      </c>
      <c r="C172" s="13">
        <v>235.692801159</v>
      </c>
      <c r="D172" s="13">
        <v>248.319886616</v>
      </c>
    </row>
    <row r="173" spans="1:4" ht="12.75">
      <c r="A173" s="23" t="s">
        <v>16</v>
      </c>
      <c r="B173" s="13">
        <v>85.929</v>
      </c>
      <c r="C173" s="13">
        <v>100.323263198</v>
      </c>
      <c r="D173" s="13">
        <v>99.371514053</v>
      </c>
    </row>
    <row r="174" spans="1:4" ht="16.5" customHeight="1">
      <c r="A174" s="17" t="s">
        <v>12</v>
      </c>
      <c r="B174" s="13"/>
      <c r="C174" s="32"/>
      <c r="D174" s="32"/>
    </row>
    <row r="175" spans="1:4" ht="12.75">
      <c r="A175" s="23" t="s">
        <v>19</v>
      </c>
      <c r="B175" s="13">
        <f aca="true" t="shared" si="5" ref="B175:D179">B163+B169</f>
        <v>7932.496</v>
      </c>
      <c r="C175" s="13">
        <f t="shared" si="5"/>
        <v>8975.626736714</v>
      </c>
      <c r="D175" s="13">
        <f t="shared" si="5"/>
        <v>9484.818296227</v>
      </c>
    </row>
    <row r="176" spans="1:4" ht="12.75">
      <c r="A176" s="22" t="s">
        <v>51</v>
      </c>
      <c r="B176" s="13">
        <f t="shared" si="5"/>
        <v>356.571</v>
      </c>
      <c r="C176" s="13">
        <f t="shared" si="5"/>
        <v>387.471722166</v>
      </c>
      <c r="D176" s="13">
        <f t="shared" si="5"/>
        <v>384.797616103</v>
      </c>
    </row>
    <row r="177" spans="1:4" ht="12.75">
      <c r="A177" s="23" t="s">
        <v>20</v>
      </c>
      <c r="B177" s="13">
        <f t="shared" si="5"/>
        <v>9661.402</v>
      </c>
      <c r="C177" s="13">
        <f t="shared" si="5"/>
        <v>10835.959138921</v>
      </c>
      <c r="D177" s="13">
        <f t="shared" si="5"/>
        <v>11806.223630879998</v>
      </c>
    </row>
    <row r="178" spans="1:4" ht="12.75">
      <c r="A178" s="23" t="s">
        <v>18</v>
      </c>
      <c r="B178" s="13">
        <f t="shared" si="5"/>
        <v>498.635</v>
      </c>
      <c r="C178" s="13">
        <f>C166+C172</f>
        <v>551.833739105</v>
      </c>
      <c r="D178" s="13">
        <f t="shared" si="5"/>
        <v>577.3906607</v>
      </c>
    </row>
    <row r="179" spans="1:5" ht="12.75">
      <c r="A179" s="16" t="s">
        <v>16</v>
      </c>
      <c r="B179" s="15">
        <f t="shared" si="5"/>
        <v>236.948</v>
      </c>
      <c r="C179" s="15">
        <f t="shared" si="5"/>
        <v>261.131214822</v>
      </c>
      <c r="D179" s="15">
        <f t="shared" si="5"/>
        <v>250.581085965</v>
      </c>
      <c r="E179" s="84"/>
    </row>
    <row r="180" spans="1:4" ht="24.75" customHeight="1">
      <c r="A180" s="96" t="s">
        <v>143</v>
      </c>
      <c r="B180" s="113"/>
      <c r="C180" s="113"/>
      <c r="D180" s="109"/>
    </row>
    <row r="181" spans="1:4" ht="12.75" customHeight="1">
      <c r="A181" s="95"/>
      <c r="B181" s="95"/>
      <c r="C181" s="95"/>
      <c r="D181" s="95"/>
    </row>
    <row r="182" spans="1:4" ht="12.75">
      <c r="A182" s="1" t="s">
        <v>29</v>
      </c>
      <c r="B182" s="1"/>
      <c r="C182" s="1"/>
      <c r="D182" s="65"/>
    </row>
    <row r="183" spans="1:4" ht="29.25" customHeight="1">
      <c r="A183" s="120" t="s">
        <v>145</v>
      </c>
      <c r="B183" s="121"/>
      <c r="C183" s="121"/>
      <c r="D183" s="121"/>
    </row>
    <row r="184" spans="1:4" ht="15.75" customHeight="1">
      <c r="A184" s="20"/>
      <c r="B184" s="20" t="s">
        <v>13</v>
      </c>
      <c r="C184" s="34" t="s">
        <v>14</v>
      </c>
      <c r="D184" s="34" t="s">
        <v>12</v>
      </c>
    </row>
    <row r="185" spans="1:4" ht="16.5" customHeight="1">
      <c r="A185" s="24" t="s">
        <v>72</v>
      </c>
      <c r="B185" s="18"/>
      <c r="C185" s="18"/>
      <c r="D185" s="18"/>
    </row>
    <row r="186" spans="1:4" ht="12" customHeight="1">
      <c r="A186" s="23" t="s">
        <v>19</v>
      </c>
      <c r="B186" s="18">
        <v>11184</v>
      </c>
      <c r="C186" s="18">
        <v>10024</v>
      </c>
      <c r="D186" s="26">
        <f>B186+C186</f>
        <v>21208</v>
      </c>
    </row>
    <row r="187" spans="1:4" ht="12.75" customHeight="1">
      <c r="A187" s="22" t="s">
        <v>51</v>
      </c>
      <c r="B187" s="61">
        <v>7</v>
      </c>
      <c r="C187" s="61" t="s">
        <v>125</v>
      </c>
      <c r="D187" s="64">
        <f>SUM(B187:C187)</f>
        <v>7</v>
      </c>
    </row>
    <row r="188" spans="1:4" ht="12" customHeight="1">
      <c r="A188" s="23" t="s">
        <v>20</v>
      </c>
      <c r="B188" s="18">
        <v>5024</v>
      </c>
      <c r="C188" s="18">
        <v>4515</v>
      </c>
      <c r="D188" s="26">
        <f>B188+C188</f>
        <v>9539</v>
      </c>
    </row>
    <row r="189" spans="1:4" ht="12" customHeight="1">
      <c r="A189" s="23" t="s">
        <v>18</v>
      </c>
      <c r="B189" s="18">
        <v>496</v>
      </c>
      <c r="C189" s="18">
        <v>325</v>
      </c>
      <c r="D189" s="26">
        <f aca="true" t="shared" si="6" ref="D189:D230">B189+C189</f>
        <v>821</v>
      </c>
    </row>
    <row r="190" spans="1:4" ht="16.5" customHeight="1">
      <c r="A190" s="17" t="s">
        <v>73</v>
      </c>
      <c r="B190" s="33"/>
      <c r="C190" s="33"/>
      <c r="D190" s="26"/>
    </row>
    <row r="191" spans="1:4" ht="12" customHeight="1">
      <c r="A191" s="23" t="s">
        <v>19</v>
      </c>
      <c r="B191" s="18">
        <v>133480</v>
      </c>
      <c r="C191" s="18">
        <v>103986</v>
      </c>
      <c r="D191" s="26">
        <f t="shared" si="6"/>
        <v>237466</v>
      </c>
    </row>
    <row r="192" spans="1:4" ht="12" customHeight="1">
      <c r="A192" s="22" t="s">
        <v>51</v>
      </c>
      <c r="B192" s="18">
        <v>5291</v>
      </c>
      <c r="C192" s="18">
        <v>905</v>
      </c>
      <c r="D192" s="26">
        <f t="shared" si="6"/>
        <v>6196</v>
      </c>
    </row>
    <row r="193" spans="1:4" ht="12" customHeight="1">
      <c r="A193" s="23" t="s">
        <v>20</v>
      </c>
      <c r="B193" s="18">
        <v>89490</v>
      </c>
      <c r="C193" s="18">
        <v>65653</v>
      </c>
      <c r="D193" s="26">
        <f t="shared" si="6"/>
        <v>155143</v>
      </c>
    </row>
    <row r="194" spans="1:4" ht="12" customHeight="1">
      <c r="A194" s="23" t="s">
        <v>18</v>
      </c>
      <c r="B194" s="18">
        <v>6698</v>
      </c>
      <c r="C194" s="18">
        <v>4523</v>
      </c>
      <c r="D194" s="26">
        <f t="shared" si="6"/>
        <v>11221</v>
      </c>
    </row>
    <row r="195" spans="1:4" ht="16.5" customHeight="1">
      <c r="A195" s="17" t="s">
        <v>74</v>
      </c>
      <c r="B195" s="33"/>
      <c r="C195" s="33"/>
      <c r="D195" s="26"/>
    </row>
    <row r="196" spans="1:4" ht="12" customHeight="1">
      <c r="A196" s="23" t="s">
        <v>19</v>
      </c>
      <c r="B196" s="93">
        <v>63832</v>
      </c>
      <c r="C196" s="18">
        <v>46723</v>
      </c>
      <c r="D196" s="26">
        <f t="shared" si="6"/>
        <v>110555</v>
      </c>
    </row>
    <row r="197" spans="1:4" ht="12" customHeight="1">
      <c r="A197" s="22" t="s">
        <v>51</v>
      </c>
      <c r="B197" s="93">
        <v>13275</v>
      </c>
      <c r="C197" s="18">
        <v>2906</v>
      </c>
      <c r="D197" s="26">
        <f t="shared" si="6"/>
        <v>16181</v>
      </c>
    </row>
    <row r="198" spans="1:4" ht="12" customHeight="1">
      <c r="A198" s="23" t="s">
        <v>20</v>
      </c>
      <c r="B198" s="93">
        <v>49030</v>
      </c>
      <c r="C198" s="18">
        <v>37499</v>
      </c>
      <c r="D198" s="26">
        <f t="shared" si="6"/>
        <v>86529</v>
      </c>
    </row>
    <row r="199" spans="1:4" ht="12" customHeight="1">
      <c r="A199" s="23" t="s">
        <v>18</v>
      </c>
      <c r="B199" s="93">
        <v>3835</v>
      </c>
      <c r="C199" s="18">
        <v>2707</v>
      </c>
      <c r="D199" s="26">
        <f t="shared" si="6"/>
        <v>6542</v>
      </c>
    </row>
    <row r="200" spans="1:4" ht="12" customHeight="1">
      <c r="A200" s="23" t="s">
        <v>16</v>
      </c>
      <c r="B200" s="26">
        <f>15+3406</f>
        <v>3421</v>
      </c>
      <c r="C200" s="18">
        <f>15+3258</f>
        <v>3273</v>
      </c>
      <c r="D200" s="26">
        <f t="shared" si="6"/>
        <v>6694</v>
      </c>
    </row>
    <row r="201" spans="1:4" ht="16.5" customHeight="1">
      <c r="A201" s="17" t="s">
        <v>75</v>
      </c>
      <c r="B201" s="33"/>
      <c r="C201" s="33"/>
      <c r="D201" s="26"/>
    </row>
    <row r="202" spans="1:4" ht="12" customHeight="1">
      <c r="A202" s="23" t="s">
        <v>19</v>
      </c>
      <c r="B202" s="18">
        <v>26248</v>
      </c>
      <c r="C202" s="18">
        <v>13524</v>
      </c>
      <c r="D202" s="26">
        <f t="shared" si="6"/>
        <v>39772</v>
      </c>
    </row>
    <row r="203" spans="1:4" ht="12" customHeight="1">
      <c r="A203" s="22" t="s">
        <v>51</v>
      </c>
      <c r="B203" s="18">
        <v>16038</v>
      </c>
      <c r="C203" s="18">
        <v>3784</v>
      </c>
      <c r="D203" s="26">
        <f t="shared" si="6"/>
        <v>19822</v>
      </c>
    </row>
    <row r="204" spans="1:4" ht="12" customHeight="1">
      <c r="A204" s="23" t="s">
        <v>20</v>
      </c>
      <c r="B204" s="18">
        <v>17428</v>
      </c>
      <c r="C204" s="18">
        <v>10584</v>
      </c>
      <c r="D204" s="26">
        <f t="shared" si="6"/>
        <v>28012</v>
      </c>
    </row>
    <row r="205" spans="1:4" ht="12" customHeight="1">
      <c r="A205" s="23" t="s">
        <v>18</v>
      </c>
      <c r="B205" s="18">
        <v>1071</v>
      </c>
      <c r="C205" s="18">
        <v>748</v>
      </c>
      <c r="D205" s="26">
        <f t="shared" si="6"/>
        <v>1819</v>
      </c>
    </row>
    <row r="206" spans="1:4" ht="12" customHeight="1">
      <c r="A206" s="23" t="s">
        <v>16</v>
      </c>
      <c r="B206" s="18">
        <v>3539</v>
      </c>
      <c r="C206" s="18">
        <v>2516</v>
      </c>
      <c r="D206" s="26">
        <f t="shared" si="6"/>
        <v>6055</v>
      </c>
    </row>
    <row r="207" spans="1:4" ht="16.5" customHeight="1">
      <c r="A207" s="17" t="s">
        <v>76</v>
      </c>
      <c r="B207" s="33"/>
      <c r="C207" s="33"/>
      <c r="D207" s="26"/>
    </row>
    <row r="208" spans="1:4" ht="12" customHeight="1">
      <c r="A208" s="23" t="s">
        <v>19</v>
      </c>
      <c r="B208" s="18">
        <v>19456</v>
      </c>
      <c r="C208" s="18">
        <v>6775</v>
      </c>
      <c r="D208" s="26">
        <f t="shared" si="6"/>
        <v>26231</v>
      </c>
    </row>
    <row r="209" spans="1:4" ht="12" customHeight="1">
      <c r="A209" s="22" t="s">
        <v>51</v>
      </c>
      <c r="B209" s="18">
        <v>15654</v>
      </c>
      <c r="C209" s="18">
        <v>3294</v>
      </c>
      <c r="D209" s="26">
        <f t="shared" si="6"/>
        <v>18948</v>
      </c>
    </row>
    <row r="210" spans="1:4" ht="12" customHeight="1">
      <c r="A210" s="23" t="s">
        <v>20</v>
      </c>
      <c r="B210" s="18">
        <v>11784</v>
      </c>
      <c r="C210" s="18">
        <v>5003</v>
      </c>
      <c r="D210" s="26">
        <f t="shared" si="6"/>
        <v>16787</v>
      </c>
    </row>
    <row r="211" spans="1:4" ht="12" customHeight="1">
      <c r="A211" s="23" t="s">
        <v>18</v>
      </c>
      <c r="B211" s="18">
        <v>628</v>
      </c>
      <c r="C211" s="18">
        <v>366</v>
      </c>
      <c r="D211" s="26">
        <f t="shared" si="6"/>
        <v>994</v>
      </c>
    </row>
    <row r="212" spans="1:4" ht="12" customHeight="1">
      <c r="A212" s="23" t="s">
        <v>16</v>
      </c>
      <c r="B212" s="18">
        <v>3127</v>
      </c>
      <c r="C212" s="18">
        <v>1655</v>
      </c>
      <c r="D212" s="26">
        <f t="shared" si="6"/>
        <v>4782</v>
      </c>
    </row>
    <row r="213" spans="1:4" ht="16.5" customHeight="1">
      <c r="A213" s="17" t="s">
        <v>77</v>
      </c>
      <c r="B213" s="33"/>
      <c r="C213" s="33"/>
      <c r="D213" s="26"/>
    </row>
    <row r="214" spans="1:4" ht="12" customHeight="1">
      <c r="A214" s="23" t="s">
        <v>19</v>
      </c>
      <c r="B214" s="18">
        <v>13318</v>
      </c>
      <c r="C214" s="18">
        <v>4173</v>
      </c>
      <c r="D214" s="26">
        <f t="shared" si="6"/>
        <v>17491</v>
      </c>
    </row>
    <row r="215" spans="1:4" ht="12" customHeight="1">
      <c r="A215" s="22" t="s">
        <v>51</v>
      </c>
      <c r="B215" s="18">
        <v>10579</v>
      </c>
      <c r="C215" s="18">
        <v>2372</v>
      </c>
      <c r="D215" s="26">
        <f t="shared" si="6"/>
        <v>12951</v>
      </c>
    </row>
    <row r="216" spans="1:4" ht="12" customHeight="1">
      <c r="A216" s="23" t="s">
        <v>20</v>
      </c>
      <c r="B216" s="18">
        <v>7688</v>
      </c>
      <c r="C216" s="18">
        <v>2887</v>
      </c>
      <c r="D216" s="26">
        <f t="shared" si="6"/>
        <v>10575</v>
      </c>
    </row>
    <row r="217" spans="1:4" ht="12" customHeight="1">
      <c r="A217" s="23" t="s">
        <v>18</v>
      </c>
      <c r="B217" s="18">
        <v>408</v>
      </c>
      <c r="C217" s="18">
        <v>243</v>
      </c>
      <c r="D217" s="26">
        <f t="shared" si="6"/>
        <v>651</v>
      </c>
    </row>
    <row r="218" spans="1:4" ht="12" customHeight="1">
      <c r="A218" s="23" t="s">
        <v>16</v>
      </c>
      <c r="B218" s="18">
        <v>2238</v>
      </c>
      <c r="C218" s="18">
        <v>1004</v>
      </c>
      <c r="D218" s="26">
        <f t="shared" si="6"/>
        <v>3242</v>
      </c>
    </row>
    <row r="219" spans="1:4" ht="16.5" customHeight="1">
      <c r="A219" s="17" t="s">
        <v>78</v>
      </c>
      <c r="B219" s="33"/>
      <c r="C219" s="33"/>
      <c r="D219" s="26"/>
    </row>
    <row r="220" spans="1:4" ht="12" customHeight="1">
      <c r="A220" s="23" t="s">
        <v>19</v>
      </c>
      <c r="B220" s="18">
        <v>7230</v>
      </c>
      <c r="C220" s="18">
        <v>2446</v>
      </c>
      <c r="D220" s="26">
        <f t="shared" si="6"/>
        <v>9676</v>
      </c>
    </row>
    <row r="221" spans="1:4" ht="12" customHeight="1">
      <c r="A221" s="22" t="s">
        <v>51</v>
      </c>
      <c r="B221" s="18">
        <v>4569</v>
      </c>
      <c r="C221" s="18">
        <v>1288</v>
      </c>
      <c r="D221" s="26">
        <f t="shared" si="6"/>
        <v>5857</v>
      </c>
    </row>
    <row r="222" spans="1:4" ht="12" customHeight="1">
      <c r="A222" s="23" t="s">
        <v>20</v>
      </c>
      <c r="B222" s="18">
        <v>3805</v>
      </c>
      <c r="C222" s="18">
        <v>1589</v>
      </c>
      <c r="D222" s="26">
        <f>B222+C222</f>
        <v>5394</v>
      </c>
    </row>
    <row r="223" spans="1:4" ht="12" customHeight="1">
      <c r="A223" s="23" t="s">
        <v>18</v>
      </c>
      <c r="B223" s="18">
        <v>190</v>
      </c>
      <c r="C223" s="18">
        <v>128</v>
      </c>
      <c r="D223" s="26">
        <f t="shared" si="6"/>
        <v>318</v>
      </c>
    </row>
    <row r="224" spans="1:4" ht="12" customHeight="1">
      <c r="A224" s="23" t="s">
        <v>16</v>
      </c>
      <c r="B224" s="18">
        <v>1026</v>
      </c>
      <c r="C224" s="18">
        <v>483</v>
      </c>
      <c r="D224" s="26">
        <f t="shared" si="6"/>
        <v>1509</v>
      </c>
    </row>
    <row r="225" spans="1:4" ht="16.5" customHeight="1">
      <c r="A225" s="17" t="s">
        <v>79</v>
      </c>
      <c r="B225" s="33"/>
      <c r="C225" s="33"/>
      <c r="D225" s="26"/>
    </row>
    <row r="226" spans="1:4" ht="12" customHeight="1">
      <c r="A226" s="23" t="s">
        <v>19</v>
      </c>
      <c r="B226" s="18">
        <v>2862</v>
      </c>
      <c r="C226" s="18">
        <v>1051</v>
      </c>
      <c r="D226" s="26">
        <f>B226+C226</f>
        <v>3913</v>
      </c>
    </row>
    <row r="227" spans="1:4" ht="12" customHeight="1">
      <c r="A227" s="22" t="s">
        <v>51</v>
      </c>
      <c r="B227" s="18">
        <v>1001</v>
      </c>
      <c r="C227" s="18">
        <v>462</v>
      </c>
      <c r="D227" s="26">
        <f t="shared" si="6"/>
        <v>1463</v>
      </c>
    </row>
    <row r="228" spans="1:4" ht="12" customHeight="1">
      <c r="A228" s="23" t="s">
        <v>20</v>
      </c>
      <c r="B228" s="18">
        <v>1137</v>
      </c>
      <c r="C228" s="18">
        <v>574</v>
      </c>
      <c r="D228" s="26">
        <f t="shared" si="6"/>
        <v>1711</v>
      </c>
    </row>
    <row r="229" spans="1:4" ht="12" customHeight="1">
      <c r="A229" s="23" t="s">
        <v>18</v>
      </c>
      <c r="B229" s="18">
        <v>51</v>
      </c>
      <c r="C229" s="18">
        <v>41</v>
      </c>
      <c r="D229" s="26">
        <f t="shared" si="6"/>
        <v>92</v>
      </c>
    </row>
    <row r="230" spans="1:4" ht="12" customHeight="1">
      <c r="A230" s="23" t="s">
        <v>16</v>
      </c>
      <c r="B230" s="18">
        <v>236</v>
      </c>
      <c r="C230" s="18">
        <v>164</v>
      </c>
      <c r="D230" s="26">
        <f t="shared" si="6"/>
        <v>400</v>
      </c>
    </row>
    <row r="231" spans="1:4" ht="16.5" customHeight="1">
      <c r="A231" s="17" t="s">
        <v>12</v>
      </c>
      <c r="B231" s="33"/>
      <c r="C231" s="33"/>
      <c r="D231" s="26"/>
    </row>
    <row r="232" spans="1:4" ht="12" customHeight="1">
      <c r="A232" s="23" t="s">
        <v>19</v>
      </c>
      <c r="B232" s="18">
        <f>SUM(B186,B191,B196,B202,B208,B214,B220,B226)</f>
        <v>277610</v>
      </c>
      <c r="C232" s="18">
        <f>C186+C191+C196+C202+C208+C214+C220+C226</f>
        <v>188702</v>
      </c>
      <c r="D232" s="66">
        <f>B232+C232</f>
        <v>466312</v>
      </c>
    </row>
    <row r="233" spans="1:4" ht="12" customHeight="1">
      <c r="A233" s="22" t="s">
        <v>51</v>
      </c>
      <c r="B233" s="18">
        <f>SUM(B187,B192,B197,B203,B209,B215,B221,B227)</f>
        <v>66414</v>
      </c>
      <c r="C233" s="18">
        <f>SUM(C187,C192,C197,C203,C209,C215,C221,C227)</f>
        <v>15011</v>
      </c>
      <c r="D233" s="66">
        <f>B233+C233</f>
        <v>81425</v>
      </c>
    </row>
    <row r="234" spans="1:4" ht="12" customHeight="1">
      <c r="A234" s="23" t="s">
        <v>20</v>
      </c>
      <c r="B234" s="18">
        <f>B188+B193+B198+B204+B210+B216+B222+B228</f>
        <v>185386</v>
      </c>
      <c r="C234" s="18">
        <f>C188+C193+C198+C204+C210+C216+C222+C228</f>
        <v>128304</v>
      </c>
      <c r="D234" s="66">
        <f>B234+C234</f>
        <v>313690</v>
      </c>
    </row>
    <row r="235" spans="1:4" ht="12" customHeight="1">
      <c r="A235" s="23" t="s">
        <v>18</v>
      </c>
      <c r="B235" s="18">
        <f>B189+B194+B199+B205+B211+B217+B223+B229</f>
        <v>13377</v>
      </c>
      <c r="C235" s="18">
        <f>C189+C194+C199+C205+C211+C217+C223+C229</f>
        <v>9081</v>
      </c>
      <c r="D235" s="66">
        <f>B235+C235</f>
        <v>22458</v>
      </c>
    </row>
    <row r="236" spans="1:4" ht="12" customHeight="1">
      <c r="A236" s="16" t="s">
        <v>16</v>
      </c>
      <c r="B236" s="19">
        <f>B200+B206+B212+B218+B224+B230</f>
        <v>13587</v>
      </c>
      <c r="C236" s="19">
        <f>C200+C206+C212+C218+C224+C230</f>
        <v>9095</v>
      </c>
      <c r="D236" s="66">
        <f>B236+C236</f>
        <v>22682</v>
      </c>
    </row>
    <row r="237" spans="1:4" ht="25.5" customHeight="1">
      <c r="A237" s="100" t="s">
        <v>138</v>
      </c>
      <c r="B237" s="100"/>
      <c r="C237" s="100"/>
      <c r="D237" s="100"/>
    </row>
    <row r="238" spans="1:4" ht="12.75">
      <c r="A238" s="1" t="s">
        <v>30</v>
      </c>
      <c r="B238" s="1"/>
      <c r="C238" s="1"/>
      <c r="D238" s="1"/>
    </row>
    <row r="239" spans="1:4" ht="29.25" customHeight="1">
      <c r="A239" s="104" t="s">
        <v>84</v>
      </c>
      <c r="B239" s="105"/>
      <c r="C239" s="105"/>
      <c r="D239" s="114"/>
    </row>
    <row r="240" spans="1:4" ht="15.75" customHeight="1">
      <c r="A240" s="20"/>
      <c r="B240" s="20" t="s">
        <v>13</v>
      </c>
      <c r="C240" s="20" t="s">
        <v>14</v>
      </c>
      <c r="D240" s="20" t="s">
        <v>12</v>
      </c>
    </row>
    <row r="241" spans="1:4" ht="16.5" customHeight="1">
      <c r="A241" s="25" t="s">
        <v>80</v>
      </c>
      <c r="B241" s="23"/>
      <c r="C241" s="23"/>
      <c r="D241" s="23"/>
    </row>
    <row r="242" spans="1:4" ht="12" customHeight="1">
      <c r="A242" s="23" t="s">
        <v>19</v>
      </c>
      <c r="B242" s="13">
        <v>144.9841104</v>
      </c>
      <c r="C242" s="13">
        <v>130.0832903</v>
      </c>
      <c r="D242" s="13">
        <f>B242+C242</f>
        <v>275.0674007</v>
      </c>
    </row>
    <row r="243" spans="1:4" ht="12" customHeight="1">
      <c r="A243" s="22" t="s">
        <v>51</v>
      </c>
      <c r="B243" s="13">
        <v>0.017043</v>
      </c>
      <c r="C243" s="13">
        <v>0.003559</v>
      </c>
      <c r="D243" s="13">
        <f>B243+C243</f>
        <v>0.020602</v>
      </c>
    </row>
    <row r="244" spans="1:4" ht="12" customHeight="1">
      <c r="A244" s="23" t="s">
        <v>20</v>
      </c>
      <c r="B244" s="13">
        <v>140.4610584</v>
      </c>
      <c r="C244" s="13">
        <v>124.1019098</v>
      </c>
      <c r="D244" s="13">
        <f aca="true" t="shared" si="7" ref="D244:D286">B244+C244</f>
        <v>264.5629682</v>
      </c>
    </row>
    <row r="245" spans="1:4" ht="12" customHeight="1">
      <c r="A245" s="23" t="s">
        <v>18</v>
      </c>
      <c r="B245" s="13">
        <v>12.902095</v>
      </c>
      <c r="C245" s="13">
        <v>9.642773</v>
      </c>
      <c r="D245" s="13">
        <f t="shared" si="7"/>
        <v>22.544868</v>
      </c>
    </row>
    <row r="246" spans="1:4" ht="13.5" customHeight="1">
      <c r="A246" s="17" t="s">
        <v>73</v>
      </c>
      <c r="B246" s="32"/>
      <c r="C246" s="32"/>
      <c r="D246" s="13"/>
    </row>
    <row r="247" spans="1:4" ht="12" customHeight="1">
      <c r="A247" s="23" t="s">
        <v>19</v>
      </c>
      <c r="B247" s="13">
        <v>2623.9284694</v>
      </c>
      <c r="C247" s="13">
        <v>1996.8179323</v>
      </c>
      <c r="D247" s="13">
        <f t="shared" si="7"/>
        <v>4620.7464017</v>
      </c>
    </row>
    <row r="248" spans="1:4" ht="12" customHeight="1">
      <c r="A248" s="22" t="s">
        <v>51</v>
      </c>
      <c r="B248" s="13">
        <v>17.9902735</v>
      </c>
      <c r="C248" s="13">
        <v>2.8275563</v>
      </c>
      <c r="D248" s="13">
        <f t="shared" si="7"/>
        <v>20.817829800000002</v>
      </c>
    </row>
    <row r="249" spans="1:4" ht="12" customHeight="1">
      <c r="A249" s="23" t="s">
        <v>20</v>
      </c>
      <c r="B249" s="13">
        <v>3639.7819633</v>
      </c>
      <c r="C249" s="13">
        <v>2639.4008403</v>
      </c>
      <c r="D249" s="13">
        <f t="shared" si="7"/>
        <v>6279.1828036</v>
      </c>
    </row>
    <row r="250" spans="1:4" ht="12" customHeight="1">
      <c r="A250" s="23" t="s">
        <v>18</v>
      </c>
      <c r="B250" s="13">
        <v>182.5286898</v>
      </c>
      <c r="C250" s="13">
        <v>133.2419378</v>
      </c>
      <c r="D250" s="13">
        <f t="shared" si="7"/>
        <v>315.7706276</v>
      </c>
    </row>
    <row r="251" spans="1:4" ht="13.5" customHeight="1">
      <c r="A251" s="17" t="s">
        <v>74</v>
      </c>
      <c r="B251" s="32"/>
      <c r="C251" s="32"/>
      <c r="D251" s="13"/>
    </row>
    <row r="252" spans="1:4" ht="12" customHeight="1">
      <c r="A252" s="23" t="s">
        <v>19</v>
      </c>
      <c r="B252" s="13">
        <v>1376.6915086</v>
      </c>
      <c r="C252" s="13">
        <v>977.3117283</v>
      </c>
      <c r="D252" s="13">
        <f t="shared" si="7"/>
        <v>2354.0032369</v>
      </c>
    </row>
    <row r="253" spans="1:4" ht="12" customHeight="1">
      <c r="A253" s="22" t="s">
        <v>51</v>
      </c>
      <c r="B253" s="13">
        <v>57.5752433</v>
      </c>
      <c r="C253" s="13">
        <v>10.4135956</v>
      </c>
      <c r="D253" s="13">
        <f t="shared" si="7"/>
        <v>67.98883889999999</v>
      </c>
    </row>
    <row r="254" spans="1:4" ht="12" customHeight="1">
      <c r="A254" s="23" t="s">
        <v>20</v>
      </c>
      <c r="B254" s="13">
        <v>1846.914654</v>
      </c>
      <c r="C254" s="13">
        <v>1411.6965945</v>
      </c>
      <c r="D254" s="13">
        <f t="shared" si="7"/>
        <v>3258.6112485</v>
      </c>
    </row>
    <row r="255" spans="1:4" ht="12" customHeight="1">
      <c r="A255" s="23" t="s">
        <v>18</v>
      </c>
      <c r="B255" s="13">
        <v>94.6109838</v>
      </c>
      <c r="C255" s="13">
        <v>73.3425379</v>
      </c>
      <c r="D255" s="13">
        <f t="shared" si="7"/>
        <v>167.9535217</v>
      </c>
    </row>
    <row r="256" spans="1:4" ht="12" customHeight="1">
      <c r="A256" s="23" t="s">
        <v>16</v>
      </c>
      <c r="B256" s="13">
        <f>0.012267+38.3951334</f>
        <v>38.4074004</v>
      </c>
      <c r="C256" s="13">
        <f>0.012267+36.1148996</f>
        <v>36.1271666</v>
      </c>
      <c r="D256" s="13">
        <f t="shared" si="7"/>
        <v>74.53456700000001</v>
      </c>
    </row>
    <row r="257" spans="1:4" ht="13.5" customHeight="1">
      <c r="A257" s="17" t="s">
        <v>75</v>
      </c>
      <c r="B257" s="32"/>
      <c r="C257" s="32"/>
      <c r="D257" s="13"/>
    </row>
    <row r="258" spans="1:4" ht="12" customHeight="1">
      <c r="A258" s="23" t="s">
        <v>19</v>
      </c>
      <c r="B258" s="13">
        <v>595.1837792</v>
      </c>
      <c r="C258" s="13">
        <v>289.2225269</v>
      </c>
      <c r="D258" s="13">
        <f t="shared" si="7"/>
        <v>884.4063060999999</v>
      </c>
    </row>
    <row r="259" spans="1:4" ht="12" customHeight="1">
      <c r="A259" s="22" t="s">
        <v>51</v>
      </c>
      <c r="B259" s="13">
        <v>80.4292575</v>
      </c>
      <c r="C259" s="13">
        <v>15.7842723</v>
      </c>
      <c r="D259" s="13">
        <f t="shared" si="7"/>
        <v>96.2135298</v>
      </c>
    </row>
    <row r="260" spans="1:4" ht="12" customHeight="1">
      <c r="A260" s="23" t="s">
        <v>20</v>
      </c>
      <c r="B260" s="13">
        <v>586.1177916</v>
      </c>
      <c r="C260" s="13">
        <v>353.7964698</v>
      </c>
      <c r="D260" s="13">
        <f t="shared" si="7"/>
        <v>939.9142614</v>
      </c>
    </row>
    <row r="261" spans="1:4" ht="12" customHeight="1">
      <c r="A261" s="23" t="s">
        <v>18</v>
      </c>
      <c r="B261" s="13">
        <v>21.3985398</v>
      </c>
      <c r="C261" s="13">
        <v>17.316862</v>
      </c>
      <c r="D261" s="13">
        <f t="shared" si="7"/>
        <v>38.7154018</v>
      </c>
    </row>
    <row r="262" spans="1:4" ht="12" customHeight="1">
      <c r="A262" s="23" t="s">
        <v>16</v>
      </c>
      <c r="B262" s="13">
        <v>39.4597851</v>
      </c>
      <c r="C262" s="13">
        <v>27.5883445</v>
      </c>
      <c r="D262" s="13">
        <f t="shared" si="7"/>
        <v>67.0481296</v>
      </c>
    </row>
    <row r="263" spans="1:4" ht="13.5" customHeight="1">
      <c r="A263" s="17" t="s">
        <v>76</v>
      </c>
      <c r="B263" s="32"/>
      <c r="C263" s="32"/>
      <c r="D263" s="13"/>
    </row>
    <row r="264" spans="1:4" ht="12" customHeight="1">
      <c r="A264" s="23" t="s">
        <v>19</v>
      </c>
      <c r="B264" s="13">
        <v>460.5343517</v>
      </c>
      <c r="C264" s="13">
        <v>153.4460593</v>
      </c>
      <c r="D264" s="13">
        <f t="shared" si="7"/>
        <v>613.980411</v>
      </c>
    </row>
    <row r="265" spans="1:4" ht="12" customHeight="1">
      <c r="A265" s="22" t="s">
        <v>51</v>
      </c>
      <c r="B265" s="13">
        <v>85.490708</v>
      </c>
      <c r="C265" s="13">
        <v>15.8825688</v>
      </c>
      <c r="D265" s="13">
        <f t="shared" si="7"/>
        <v>101.3732768</v>
      </c>
    </row>
    <row r="266" spans="1:4" ht="12" customHeight="1">
      <c r="A266" s="23" t="s">
        <v>20</v>
      </c>
      <c r="B266" s="13">
        <v>385.8421088</v>
      </c>
      <c r="C266" s="13">
        <v>160.8180127</v>
      </c>
      <c r="D266" s="13">
        <f t="shared" si="7"/>
        <v>546.6601215000001</v>
      </c>
    </row>
    <row r="267" spans="1:4" ht="12" customHeight="1">
      <c r="A267" s="23" t="s">
        <v>18</v>
      </c>
      <c r="B267" s="13">
        <v>9.0305779</v>
      </c>
      <c r="C267" s="13">
        <v>7.965089</v>
      </c>
      <c r="D267" s="13">
        <f t="shared" si="7"/>
        <v>16.9956669</v>
      </c>
    </row>
    <row r="268" spans="1:4" ht="12" customHeight="1">
      <c r="A268" s="23" t="s">
        <v>16</v>
      </c>
      <c r="B268" s="13">
        <v>34.8500324</v>
      </c>
      <c r="C268" s="13">
        <v>17.934627</v>
      </c>
      <c r="D268" s="13">
        <f t="shared" si="7"/>
        <v>52.7846594</v>
      </c>
    </row>
    <row r="269" spans="1:4" ht="13.5" customHeight="1">
      <c r="A269" s="17" t="s">
        <v>81</v>
      </c>
      <c r="B269" s="32"/>
      <c r="C269" s="32"/>
      <c r="D269" s="13"/>
    </row>
    <row r="270" spans="1:4" ht="12" customHeight="1">
      <c r="A270" s="23" t="s">
        <v>19</v>
      </c>
      <c r="B270" s="13">
        <v>321.1206868</v>
      </c>
      <c r="C270" s="13">
        <v>98.9928591</v>
      </c>
      <c r="D270" s="13">
        <f t="shared" si="7"/>
        <v>420.11354589999996</v>
      </c>
    </row>
    <row r="271" spans="1:4" ht="12" customHeight="1">
      <c r="A271" s="22" t="s">
        <v>51</v>
      </c>
      <c r="B271" s="13">
        <v>54.5991817</v>
      </c>
      <c r="C271" s="13">
        <v>11.9397053</v>
      </c>
      <c r="D271" s="13">
        <f t="shared" si="7"/>
        <v>66.538887</v>
      </c>
    </row>
    <row r="272" spans="1:4" ht="12" customHeight="1">
      <c r="A272" s="23" t="s">
        <v>20</v>
      </c>
      <c r="B272" s="13">
        <v>242.3734724</v>
      </c>
      <c r="C272" s="13">
        <v>85.9984302</v>
      </c>
      <c r="D272" s="13">
        <f t="shared" si="7"/>
        <v>328.3719026</v>
      </c>
    </row>
    <row r="273" spans="1:4" ht="12" customHeight="1">
      <c r="A273" s="23" t="s">
        <v>18</v>
      </c>
      <c r="B273" s="13">
        <v>5.7559189</v>
      </c>
      <c r="C273" s="13">
        <v>4.1235419</v>
      </c>
      <c r="D273" s="13">
        <f t="shared" si="7"/>
        <v>9.8794608</v>
      </c>
    </row>
    <row r="274" spans="1:4" ht="12" customHeight="1">
      <c r="A274" s="23" t="s">
        <v>16</v>
      </c>
      <c r="B274" s="13">
        <v>24.9741256</v>
      </c>
      <c r="C274" s="13">
        <v>10.9096595</v>
      </c>
      <c r="D274" s="13">
        <f t="shared" si="7"/>
        <v>35.8837851</v>
      </c>
    </row>
    <row r="275" spans="1:4" ht="13.5" customHeight="1">
      <c r="A275" s="17" t="s">
        <v>78</v>
      </c>
      <c r="B275" s="32"/>
      <c r="C275" s="32"/>
      <c r="D275" s="13"/>
    </row>
    <row r="276" spans="1:4" ht="12" customHeight="1">
      <c r="A276" s="23" t="s">
        <v>19</v>
      </c>
      <c r="B276" s="13">
        <v>168.0096442</v>
      </c>
      <c r="C276" s="13">
        <v>57.2190205</v>
      </c>
      <c r="D276" s="13">
        <f t="shared" si="7"/>
        <v>225.2286647</v>
      </c>
    </row>
    <row r="277" spans="1:4" ht="12" customHeight="1">
      <c r="A277" s="22" t="s">
        <v>51</v>
      </c>
      <c r="B277" s="13">
        <v>20.0999548</v>
      </c>
      <c r="C277" s="13">
        <v>5.9906365</v>
      </c>
      <c r="D277" s="13">
        <f t="shared" si="7"/>
        <v>26.0905913</v>
      </c>
    </row>
    <row r="278" spans="1:4" ht="12" customHeight="1">
      <c r="A278" s="23" t="s">
        <v>20</v>
      </c>
      <c r="B278" s="13">
        <v>103.84825</v>
      </c>
      <c r="C278" s="13">
        <v>44.6894859</v>
      </c>
      <c r="D278" s="13">
        <f t="shared" si="7"/>
        <v>148.5377359</v>
      </c>
    </row>
    <row r="279" spans="1:4" ht="12" customHeight="1">
      <c r="A279" s="23" t="s">
        <v>18</v>
      </c>
      <c r="B279" s="13">
        <v>2.160672</v>
      </c>
      <c r="C279" s="13">
        <v>2.071733</v>
      </c>
      <c r="D279" s="13">
        <f t="shared" si="7"/>
        <v>4.232405</v>
      </c>
    </row>
    <row r="280" spans="1:4" ht="12" customHeight="1">
      <c r="A280" s="23" t="s">
        <v>16</v>
      </c>
      <c r="B280" s="13">
        <v>11.0974864</v>
      </c>
      <c r="C280" s="13">
        <v>5.1698395</v>
      </c>
      <c r="D280" s="13">
        <f t="shared" si="7"/>
        <v>16.2673259</v>
      </c>
    </row>
    <row r="281" spans="1:4" ht="13.5" customHeight="1">
      <c r="A281" s="17" t="s">
        <v>79</v>
      </c>
      <c r="B281" s="32"/>
      <c r="C281" s="32"/>
      <c r="D281" s="13"/>
    </row>
    <row r="282" spans="1:4" ht="12" customHeight="1">
      <c r="A282" s="23" t="s">
        <v>19</v>
      </c>
      <c r="B282" s="13">
        <v>66.8005058</v>
      </c>
      <c r="C282" s="13">
        <v>24.4718234</v>
      </c>
      <c r="D282" s="13">
        <f t="shared" si="7"/>
        <v>91.2723292</v>
      </c>
    </row>
    <row r="283" spans="1:4" ht="12" customHeight="1">
      <c r="A283" s="22" t="s">
        <v>51</v>
      </c>
      <c r="B283" s="13">
        <v>3.7211036</v>
      </c>
      <c r="C283" s="13">
        <v>2.0329569</v>
      </c>
      <c r="D283" s="13">
        <f t="shared" si="7"/>
        <v>5.7540605</v>
      </c>
    </row>
    <row r="284" spans="1:4" ht="12" customHeight="1">
      <c r="A284" s="23" t="s">
        <v>20</v>
      </c>
      <c r="B284" s="13">
        <v>26.4609643</v>
      </c>
      <c r="C284" s="13">
        <v>13.9216248</v>
      </c>
      <c r="D284" s="13">
        <f t="shared" si="7"/>
        <v>40.382589100000004</v>
      </c>
    </row>
    <row r="285" spans="1:4" ht="12" customHeight="1">
      <c r="A285" s="23" t="s">
        <v>18</v>
      </c>
      <c r="B285" s="13">
        <v>0.683297</v>
      </c>
      <c r="C285" s="13">
        <v>0.615412</v>
      </c>
      <c r="D285" s="13">
        <f t="shared" si="7"/>
        <v>1.2987090000000001</v>
      </c>
    </row>
    <row r="286" spans="1:4" ht="12" customHeight="1">
      <c r="A286" s="23" t="s">
        <v>16</v>
      </c>
      <c r="B286" s="13">
        <v>2.4207419</v>
      </c>
      <c r="C286" s="13">
        <v>1.6418769</v>
      </c>
      <c r="D286" s="13">
        <f t="shared" si="7"/>
        <v>4.0626188</v>
      </c>
    </row>
    <row r="287" spans="1:3" ht="12" customHeight="1">
      <c r="A287" s="22"/>
      <c r="B287" s="51"/>
      <c r="C287" s="51"/>
    </row>
    <row r="288" spans="1:4" ht="13.5" customHeight="1">
      <c r="A288" s="17" t="s">
        <v>12</v>
      </c>
      <c r="B288" s="32"/>
      <c r="C288" s="32"/>
      <c r="D288" s="13"/>
    </row>
    <row r="289" spans="1:4" ht="12" customHeight="1">
      <c r="A289" s="23" t="s">
        <v>19</v>
      </c>
      <c r="B289" s="28">
        <f aca="true" t="shared" si="8" ref="B289:C292">B242+B247+B252+B258+B264+B270+B276+B282</f>
        <v>5757.253056099999</v>
      </c>
      <c r="C289" s="28">
        <f t="shared" si="8"/>
        <v>3727.5652401</v>
      </c>
      <c r="D289" s="13">
        <f>B289+C289</f>
        <v>9484.8182962</v>
      </c>
    </row>
    <row r="290" spans="1:4" ht="12" customHeight="1">
      <c r="A290" s="22" t="s">
        <v>51</v>
      </c>
      <c r="B290" s="28">
        <f>B243+B248+B253+B259+B265+B271+B277+B283</f>
        <v>319.9227654</v>
      </c>
      <c r="C290" s="28">
        <f>C243+C248+C253+C259+C265+C271+C277+C283</f>
        <v>64.8748507</v>
      </c>
      <c r="D290" s="13">
        <f>B290+C290</f>
        <v>384.7976161</v>
      </c>
    </row>
    <row r="291" spans="1:4" ht="12" customHeight="1">
      <c r="A291" s="23" t="s">
        <v>20</v>
      </c>
      <c r="B291" s="28">
        <f t="shared" si="8"/>
        <v>6971.8002627999995</v>
      </c>
      <c r="C291" s="28">
        <f t="shared" si="8"/>
        <v>4834.423368</v>
      </c>
      <c r="D291" s="13">
        <f>B291+C291</f>
        <v>11806.2236308</v>
      </c>
    </row>
    <row r="292" spans="1:4" ht="12" customHeight="1">
      <c r="A292" s="23" t="s">
        <v>18</v>
      </c>
      <c r="B292" s="28">
        <f t="shared" si="8"/>
        <v>329.07077419999996</v>
      </c>
      <c r="C292" s="28">
        <f t="shared" si="8"/>
        <v>248.31988659999996</v>
      </c>
      <c r="D292" s="13">
        <f>B292+C292</f>
        <v>577.3906608</v>
      </c>
    </row>
    <row r="293" spans="1:4" ht="12" customHeight="1">
      <c r="A293" s="16" t="s">
        <v>16</v>
      </c>
      <c r="B293" s="15">
        <f>B256+B262+B268+B274+B280+B286</f>
        <v>151.20957180000002</v>
      </c>
      <c r="C293" s="15">
        <f>C256+C262+C268+C274+C280+C286</f>
        <v>99.37151399999999</v>
      </c>
      <c r="D293" s="15">
        <f>B293+C293</f>
        <v>250.5810858</v>
      </c>
    </row>
    <row r="294" spans="1:4" ht="25.5" customHeight="1">
      <c r="A294" s="108" t="s">
        <v>143</v>
      </c>
      <c r="B294" s="98"/>
      <c r="C294" s="98"/>
      <c r="D294" s="98"/>
    </row>
    <row r="295" spans="1:4" ht="12.75" customHeight="1">
      <c r="A295" s="1" t="s">
        <v>31</v>
      </c>
      <c r="B295" s="1"/>
      <c r="C295" s="1"/>
      <c r="D295" s="1"/>
    </row>
    <row r="296" spans="1:4" ht="27" customHeight="1">
      <c r="A296" s="110" t="s">
        <v>0</v>
      </c>
      <c r="B296" s="122"/>
      <c r="C296" s="122"/>
      <c r="D296" s="122"/>
    </row>
    <row r="297" spans="1:4" ht="15.75" customHeight="1">
      <c r="A297" s="20"/>
      <c r="B297" s="20" t="s">
        <v>13</v>
      </c>
      <c r="C297" s="20" t="s">
        <v>14</v>
      </c>
      <c r="D297" s="20" t="s">
        <v>12</v>
      </c>
    </row>
    <row r="298" spans="1:4" ht="16.5" customHeight="1">
      <c r="A298" s="17" t="s">
        <v>5</v>
      </c>
      <c r="B298" s="23"/>
      <c r="C298" s="23"/>
      <c r="D298" s="23"/>
    </row>
    <row r="299" spans="1:4" ht="12.75" customHeight="1">
      <c r="A299" s="23" t="s">
        <v>133</v>
      </c>
      <c r="B299" s="18">
        <v>9961</v>
      </c>
      <c r="C299" s="18">
        <v>3608</v>
      </c>
      <c r="D299" s="26">
        <f>B299+C299</f>
        <v>13569</v>
      </c>
    </row>
    <row r="300" spans="1:4" ht="12.75" customHeight="1">
      <c r="A300" s="22" t="s">
        <v>51</v>
      </c>
      <c r="B300" s="18">
        <v>6912</v>
      </c>
      <c r="C300" s="18">
        <v>1549</v>
      </c>
      <c r="D300" s="26">
        <f>B300+C300</f>
        <v>8461</v>
      </c>
    </row>
    <row r="301" spans="1:4" ht="12.75" customHeight="1">
      <c r="A301" s="23" t="s">
        <v>134</v>
      </c>
      <c r="B301" s="18">
        <v>2530</v>
      </c>
      <c r="C301" s="18">
        <v>1536</v>
      </c>
      <c r="D301" s="26">
        <f>B301+C301</f>
        <v>4066</v>
      </c>
    </row>
    <row r="302" spans="1:4" ht="12.75" customHeight="1">
      <c r="A302" s="23" t="s">
        <v>18</v>
      </c>
      <c r="B302" s="18">
        <v>8</v>
      </c>
      <c r="C302" s="18">
        <v>7</v>
      </c>
      <c r="D302" s="26">
        <f>B302+C302</f>
        <v>15</v>
      </c>
    </row>
    <row r="303" spans="1:4" ht="12.75" customHeight="1">
      <c r="A303" s="23" t="s">
        <v>16</v>
      </c>
      <c r="B303" s="18">
        <v>116</v>
      </c>
      <c r="C303" s="18">
        <v>108</v>
      </c>
      <c r="D303" s="26">
        <f>B303+C303</f>
        <v>224</v>
      </c>
    </row>
    <row r="304" spans="1:4" ht="16.5" customHeight="1">
      <c r="A304" s="17" t="s">
        <v>15</v>
      </c>
      <c r="B304" s="33"/>
      <c r="C304" s="33"/>
      <c r="D304" s="26"/>
    </row>
    <row r="305" spans="1:4" ht="12.75" customHeight="1">
      <c r="A305" s="23" t="s">
        <v>133</v>
      </c>
      <c r="B305" s="18">
        <v>23380</v>
      </c>
      <c r="C305" s="18">
        <v>9986</v>
      </c>
      <c r="D305" s="26">
        <f aca="true" t="shared" si="9" ref="D305:D312">B305+C305</f>
        <v>33366</v>
      </c>
    </row>
    <row r="306" spans="1:4" ht="12.75" customHeight="1">
      <c r="A306" s="22" t="s">
        <v>51</v>
      </c>
      <c r="B306" s="18">
        <v>15530</v>
      </c>
      <c r="C306" s="18">
        <v>3093</v>
      </c>
      <c r="D306" s="26">
        <f t="shared" si="9"/>
        <v>18623</v>
      </c>
    </row>
    <row r="307" spans="1:4" ht="12.75" customHeight="1">
      <c r="A307" s="23" t="s">
        <v>134</v>
      </c>
      <c r="B307" s="18">
        <v>11583</v>
      </c>
      <c r="C307" s="18">
        <v>6719</v>
      </c>
      <c r="D307" s="26">
        <f t="shared" si="9"/>
        <v>18302</v>
      </c>
    </row>
    <row r="308" spans="1:4" ht="12.75" customHeight="1">
      <c r="A308" s="23" t="s">
        <v>18</v>
      </c>
      <c r="B308" s="18">
        <v>122</v>
      </c>
      <c r="C308" s="18">
        <v>100</v>
      </c>
      <c r="D308" s="26">
        <f>B308+C308</f>
        <v>222</v>
      </c>
    </row>
    <row r="309" spans="1:4" ht="12.75" customHeight="1">
      <c r="A309" s="23" t="s">
        <v>16</v>
      </c>
      <c r="B309" s="18">
        <v>1748</v>
      </c>
      <c r="C309" s="18">
        <v>1373</v>
      </c>
      <c r="D309" s="26">
        <f t="shared" si="9"/>
        <v>3121</v>
      </c>
    </row>
    <row r="310" spans="1:4" ht="16.5" customHeight="1">
      <c r="A310" s="17" t="s">
        <v>8</v>
      </c>
      <c r="B310" s="33"/>
      <c r="C310" s="33"/>
      <c r="D310" s="26"/>
    </row>
    <row r="311" spans="1:4" ht="12.75" customHeight="1">
      <c r="A311" s="23" t="s">
        <v>133</v>
      </c>
      <c r="B311" s="18">
        <v>496</v>
      </c>
      <c r="C311" s="18">
        <v>53</v>
      </c>
      <c r="D311" s="26">
        <f t="shared" si="9"/>
        <v>549</v>
      </c>
    </row>
    <row r="312" spans="1:4" ht="12.75" customHeight="1">
      <c r="A312" s="22" t="s">
        <v>51</v>
      </c>
      <c r="B312" s="18">
        <v>379</v>
      </c>
      <c r="C312" s="18">
        <v>28</v>
      </c>
      <c r="D312" s="26">
        <f t="shared" si="9"/>
        <v>407</v>
      </c>
    </row>
    <row r="313" spans="1:4" ht="12.75" customHeight="1">
      <c r="A313" s="23" t="s">
        <v>134</v>
      </c>
      <c r="B313" s="18">
        <v>198</v>
      </c>
      <c r="C313" s="18">
        <v>31</v>
      </c>
      <c r="D313" s="26">
        <f>B313+C313</f>
        <v>229</v>
      </c>
    </row>
    <row r="314" spans="1:4" ht="12.75" customHeight="1">
      <c r="A314" s="23" t="s">
        <v>18</v>
      </c>
      <c r="B314" s="18">
        <v>7</v>
      </c>
      <c r="C314" s="89" t="s">
        <v>125</v>
      </c>
      <c r="D314" s="26">
        <f>SUM(B314:C314)</f>
        <v>7</v>
      </c>
    </row>
    <row r="315" spans="1:4" ht="12.75" customHeight="1">
      <c r="A315" s="23" t="s">
        <v>16</v>
      </c>
      <c r="B315" s="18">
        <v>60</v>
      </c>
      <c r="C315" s="19">
        <v>8</v>
      </c>
      <c r="D315" s="19">
        <f>B315+C315</f>
        <v>68</v>
      </c>
    </row>
    <row r="316" spans="1:4" ht="38.25" customHeight="1">
      <c r="A316" s="96" t="s">
        <v>141</v>
      </c>
      <c r="B316" s="106"/>
      <c r="C316" s="106"/>
      <c r="D316" s="107"/>
    </row>
    <row r="317" spans="1:4" ht="12.75" customHeight="1">
      <c r="A317" s="94"/>
      <c r="B317" s="94"/>
      <c r="C317" s="94"/>
      <c r="D317" s="94"/>
    </row>
    <row r="318" spans="1:4" ht="12.75" customHeight="1">
      <c r="A318" s="3"/>
      <c r="B318" s="2"/>
      <c r="C318" s="2"/>
      <c r="D318" s="2"/>
    </row>
    <row r="319" spans="1:4" ht="12.75">
      <c r="A319" s="23"/>
      <c r="B319" s="18"/>
      <c r="C319" s="18"/>
      <c r="D319" s="18"/>
    </row>
    <row r="320" spans="1:4" ht="12.75">
      <c r="A320" s="1" t="s">
        <v>32</v>
      </c>
      <c r="B320" s="1"/>
      <c r="C320" s="1"/>
      <c r="D320" s="1"/>
    </row>
    <row r="321" spans="1:4" ht="27.75" customHeight="1">
      <c r="A321" s="110" t="s">
        <v>130</v>
      </c>
      <c r="B321" s="122"/>
      <c r="C321" s="122"/>
      <c r="D321" s="122"/>
    </row>
    <row r="322" spans="1:4" ht="15.75" customHeight="1">
      <c r="A322" s="20"/>
      <c r="B322" s="20" t="s">
        <v>13</v>
      </c>
      <c r="C322" s="20" t="s">
        <v>14</v>
      </c>
      <c r="D322" s="20" t="s">
        <v>12</v>
      </c>
    </row>
    <row r="323" spans="1:4" ht="16.5" customHeight="1">
      <c r="A323" s="17" t="s">
        <v>5</v>
      </c>
      <c r="B323" s="23"/>
      <c r="C323" s="23"/>
      <c r="D323" s="23"/>
    </row>
    <row r="324" spans="1:4" ht="12.75">
      <c r="A324" s="23" t="s">
        <v>133</v>
      </c>
      <c r="B324" s="88">
        <v>264.2033025</v>
      </c>
      <c r="C324" s="88">
        <v>98.0123287</v>
      </c>
      <c r="D324" s="28">
        <f>B324+C324</f>
        <v>362.2156312</v>
      </c>
    </row>
    <row r="325" spans="1:4" ht="12.75">
      <c r="A325" s="22" t="s">
        <v>51</v>
      </c>
      <c r="B325" s="88">
        <v>24.9928128</v>
      </c>
      <c r="C325" s="88">
        <v>5.6998231</v>
      </c>
      <c r="D325" s="28">
        <f aca="true" t="shared" si="10" ref="D325:D346">B325+C325</f>
        <v>30.6926359</v>
      </c>
    </row>
    <row r="326" spans="1:4" ht="12.75">
      <c r="A326" s="23" t="s">
        <v>134</v>
      </c>
      <c r="B326" s="88">
        <v>15.8402067</v>
      </c>
      <c r="C326" s="88">
        <v>11.1506518</v>
      </c>
      <c r="D326" s="28">
        <f t="shared" si="10"/>
        <v>26.9908585</v>
      </c>
    </row>
    <row r="327" spans="1:4" ht="12.75">
      <c r="A327" s="23" t="s">
        <v>18</v>
      </c>
      <c r="B327" s="88">
        <v>0.0249985</v>
      </c>
      <c r="C327" s="88">
        <v>0.017598</v>
      </c>
      <c r="D327" s="28">
        <f t="shared" si="10"/>
        <v>0.042596499999999995</v>
      </c>
    </row>
    <row r="328" spans="1:4" ht="12.75">
      <c r="A328" s="23" t="s">
        <v>16</v>
      </c>
      <c r="B328" s="88">
        <v>0.5678163</v>
      </c>
      <c r="C328" s="88">
        <v>0.6511402</v>
      </c>
      <c r="D328" s="28">
        <f t="shared" si="10"/>
        <v>1.2189565</v>
      </c>
    </row>
    <row r="329" spans="1:4" ht="16.5" customHeight="1">
      <c r="A329" s="17" t="s">
        <v>15</v>
      </c>
      <c r="B329" s="47"/>
      <c r="C329" s="47"/>
      <c r="D329" s="28"/>
    </row>
    <row r="330" spans="1:4" ht="12.75">
      <c r="A330" s="23" t="s">
        <v>133</v>
      </c>
      <c r="B330" s="88">
        <v>794.0795062</v>
      </c>
      <c r="C330" s="88">
        <v>329.4485654</v>
      </c>
      <c r="D330" s="28">
        <f t="shared" si="10"/>
        <v>1123.5280716</v>
      </c>
    </row>
    <row r="331" spans="1:4" ht="12.75">
      <c r="A331" s="22" t="s">
        <v>51</v>
      </c>
      <c r="B331" s="88">
        <v>66.4791797</v>
      </c>
      <c r="C331" s="88">
        <v>11.3180892</v>
      </c>
      <c r="D331" s="28">
        <f t="shared" si="10"/>
        <v>77.7972689</v>
      </c>
    </row>
    <row r="332" spans="1:4" ht="12.75">
      <c r="A332" s="23" t="s">
        <v>134</v>
      </c>
      <c r="B332" s="88">
        <v>118.4372618</v>
      </c>
      <c r="C332" s="88">
        <v>67.8772093</v>
      </c>
      <c r="D332" s="28">
        <f t="shared" si="10"/>
        <v>186.3144711</v>
      </c>
    </row>
    <row r="333" spans="1:4" ht="12.75">
      <c r="A333" s="23" t="s">
        <v>18</v>
      </c>
      <c r="B333" s="88">
        <v>0.6632131</v>
      </c>
      <c r="C333" s="88">
        <v>0.604226</v>
      </c>
      <c r="D333" s="28">
        <f t="shared" si="10"/>
        <v>1.2674391</v>
      </c>
    </row>
    <row r="334" spans="1:4" ht="12.75">
      <c r="A334" s="23" t="s">
        <v>16</v>
      </c>
      <c r="B334" s="88">
        <v>17.3671838</v>
      </c>
      <c r="C334" s="88">
        <v>13.305124</v>
      </c>
      <c r="D334" s="28">
        <f t="shared" si="10"/>
        <v>30.6723078</v>
      </c>
    </row>
    <row r="335" spans="1:4" ht="16.5" customHeight="1">
      <c r="A335" s="17" t="s">
        <v>8</v>
      </c>
      <c r="B335" s="47"/>
      <c r="C335" s="47"/>
      <c r="D335" s="28"/>
    </row>
    <row r="336" spans="1:4" ht="12.75">
      <c r="A336" s="23" t="s">
        <v>133</v>
      </c>
      <c r="B336" s="88">
        <v>12.349053</v>
      </c>
      <c r="C336" s="88">
        <v>0.8972682</v>
      </c>
      <c r="D336" s="28">
        <f t="shared" si="10"/>
        <v>13.246321199999999</v>
      </c>
    </row>
    <row r="337" spans="1:4" ht="12.75">
      <c r="A337" s="22" t="s">
        <v>51</v>
      </c>
      <c r="B337" s="88">
        <v>1.3294144</v>
      </c>
      <c r="C337" s="88">
        <v>0.0739292</v>
      </c>
      <c r="D337" s="28">
        <f t="shared" si="10"/>
        <v>1.4033436000000001</v>
      </c>
    </row>
    <row r="338" spans="1:4" ht="12.75">
      <c r="A338" s="23" t="s">
        <v>134</v>
      </c>
      <c r="B338" s="88">
        <v>1.5750955</v>
      </c>
      <c r="C338" s="88">
        <v>0.1143473</v>
      </c>
      <c r="D338" s="28">
        <f t="shared" si="10"/>
        <v>1.6894428</v>
      </c>
    </row>
    <row r="339" spans="1:4" ht="12.75">
      <c r="A339" s="23" t="s">
        <v>18</v>
      </c>
      <c r="B339" s="88">
        <v>0.0582683</v>
      </c>
      <c r="C339" s="88">
        <v>0.005965</v>
      </c>
      <c r="D339" s="28">
        <f t="shared" si="10"/>
        <v>0.06423330000000001</v>
      </c>
    </row>
    <row r="340" spans="1:4" ht="12.75">
      <c r="A340" s="23" t="s">
        <v>16</v>
      </c>
      <c r="B340" s="88">
        <v>0.5490631</v>
      </c>
      <c r="C340" s="88">
        <v>0.0563038</v>
      </c>
      <c r="D340" s="28">
        <f t="shared" si="10"/>
        <v>0.6053669</v>
      </c>
    </row>
    <row r="341" spans="1:4" ht="16.5" customHeight="1">
      <c r="A341" s="17" t="s">
        <v>12</v>
      </c>
      <c r="B341" s="47"/>
      <c r="C341" s="47"/>
      <c r="D341" s="28"/>
    </row>
    <row r="342" spans="1:4" ht="12.75">
      <c r="A342" s="23" t="s">
        <v>133</v>
      </c>
      <c r="B342" s="13">
        <f aca="true" t="shared" si="11" ref="B342:C345">B324+B330+B336</f>
        <v>1070.6318617</v>
      </c>
      <c r="C342" s="13">
        <f t="shared" si="11"/>
        <v>428.3581623</v>
      </c>
      <c r="D342" s="28">
        <f>B342+C342</f>
        <v>1498.990024</v>
      </c>
    </row>
    <row r="343" spans="1:4" ht="12.75">
      <c r="A343" s="22" t="s">
        <v>51</v>
      </c>
      <c r="B343" s="13">
        <f t="shared" si="11"/>
        <v>92.8014069</v>
      </c>
      <c r="C343" s="13">
        <f t="shared" si="11"/>
        <v>17.091841499999997</v>
      </c>
      <c r="D343" s="28">
        <f t="shared" si="10"/>
        <v>109.8932484</v>
      </c>
    </row>
    <row r="344" spans="1:4" ht="12.75">
      <c r="A344" s="23" t="s">
        <v>134</v>
      </c>
      <c r="B344" s="28">
        <f t="shared" si="11"/>
        <v>135.852564</v>
      </c>
      <c r="C344" s="28">
        <f t="shared" si="11"/>
        <v>79.14220840000002</v>
      </c>
      <c r="D344" s="28">
        <f t="shared" si="10"/>
        <v>214.99477240000002</v>
      </c>
    </row>
    <row r="345" spans="1:4" ht="12.75">
      <c r="A345" s="23" t="s">
        <v>18</v>
      </c>
      <c r="B345" s="28">
        <f t="shared" si="11"/>
        <v>0.7464799000000001</v>
      </c>
      <c r="C345" s="28">
        <f t="shared" si="11"/>
        <v>0.627789</v>
      </c>
      <c r="D345" s="28">
        <f>B345+C345</f>
        <v>1.3742689000000001</v>
      </c>
    </row>
    <row r="346" spans="1:4" ht="12.75">
      <c r="A346" s="16" t="s">
        <v>16</v>
      </c>
      <c r="B346" s="15">
        <f>B328+B334+B340</f>
        <v>18.4840632</v>
      </c>
      <c r="C346" s="15">
        <f>C328+C334+C340</f>
        <v>14.012568</v>
      </c>
      <c r="D346" s="15">
        <f t="shared" si="10"/>
        <v>32.4966312</v>
      </c>
    </row>
    <row r="347" spans="1:4" ht="49.5" customHeight="1">
      <c r="A347" s="108" t="s">
        <v>139</v>
      </c>
      <c r="B347" s="109"/>
      <c r="C347" s="109"/>
      <c r="D347" s="109"/>
    </row>
    <row r="348" spans="1:4" ht="12.75">
      <c r="A348" s="94"/>
      <c r="B348" s="95"/>
      <c r="C348" s="95"/>
      <c r="D348" s="95"/>
    </row>
    <row r="349" spans="1:4" ht="12.75">
      <c r="A349" s="1" t="s">
        <v>33</v>
      </c>
      <c r="B349" s="1"/>
      <c r="C349" s="1"/>
      <c r="D349" s="1"/>
    </row>
    <row r="350" spans="1:4" ht="26.25" customHeight="1">
      <c r="A350" s="110" t="s">
        <v>152</v>
      </c>
      <c r="B350" s="122"/>
      <c r="C350" s="122"/>
      <c r="D350" s="122"/>
    </row>
    <row r="351" spans="1:4" ht="13.5" customHeight="1">
      <c r="A351" s="20"/>
      <c r="B351" s="20" t="s">
        <v>13</v>
      </c>
      <c r="C351" s="20" t="s">
        <v>14</v>
      </c>
      <c r="D351" s="20" t="s">
        <v>12</v>
      </c>
    </row>
    <row r="352" spans="1:4" ht="13.5" customHeight="1">
      <c r="A352" s="17" t="s">
        <v>10</v>
      </c>
      <c r="B352" s="18"/>
      <c r="C352" s="18"/>
      <c r="D352" s="18"/>
    </row>
    <row r="353" spans="1:4" ht="12.75" customHeight="1">
      <c r="A353" s="23" t="s">
        <v>133</v>
      </c>
      <c r="B353" s="18">
        <v>3330</v>
      </c>
      <c r="C353" s="18">
        <v>1488</v>
      </c>
      <c r="D353" s="26">
        <f>B353+C353</f>
        <v>4818</v>
      </c>
    </row>
    <row r="354" spans="1:4" ht="12.75" customHeight="1">
      <c r="A354" s="22" t="s">
        <v>51</v>
      </c>
      <c r="B354" s="18">
        <v>2361</v>
      </c>
      <c r="C354" s="18">
        <v>422</v>
      </c>
      <c r="D354" s="26">
        <f aca="true" t="shared" si="12" ref="D354:D375">B354+C354</f>
        <v>2783</v>
      </c>
    </row>
    <row r="355" spans="1:4" ht="12.75" customHeight="1">
      <c r="A355" s="23" t="s">
        <v>134</v>
      </c>
      <c r="B355" s="18">
        <v>1273</v>
      </c>
      <c r="C355" s="18">
        <v>1058</v>
      </c>
      <c r="D355" s="26">
        <f t="shared" si="12"/>
        <v>2331</v>
      </c>
    </row>
    <row r="356" spans="1:4" ht="12.75" customHeight="1">
      <c r="A356" s="23" t="s">
        <v>18</v>
      </c>
      <c r="B356" s="18">
        <v>44</v>
      </c>
      <c r="C356" s="18">
        <v>27</v>
      </c>
      <c r="D356" s="26">
        <f t="shared" si="12"/>
        <v>71</v>
      </c>
    </row>
    <row r="357" spans="1:4" ht="12.75" customHeight="1">
      <c r="A357" s="23" t="s">
        <v>16</v>
      </c>
      <c r="B357" s="18">
        <v>166</v>
      </c>
      <c r="C357" s="18">
        <v>159</v>
      </c>
      <c r="D357" s="26">
        <f t="shared" si="12"/>
        <v>325</v>
      </c>
    </row>
    <row r="358" spans="1:4" ht="13.5" customHeight="1">
      <c r="A358" s="17" t="s">
        <v>11</v>
      </c>
      <c r="B358" s="33"/>
      <c r="C358" s="33"/>
      <c r="D358" s="26"/>
    </row>
    <row r="359" spans="1:4" ht="12.75" customHeight="1">
      <c r="A359" s="23" t="s">
        <v>133</v>
      </c>
      <c r="B359" s="18">
        <v>24823</v>
      </c>
      <c r="C359" s="18">
        <v>10400</v>
      </c>
      <c r="D359" s="26">
        <f t="shared" si="12"/>
        <v>35223</v>
      </c>
    </row>
    <row r="360" spans="1:4" ht="12.75" customHeight="1">
      <c r="A360" s="22" t="s">
        <v>51</v>
      </c>
      <c r="B360" s="18">
        <v>16854</v>
      </c>
      <c r="C360" s="18">
        <v>3628</v>
      </c>
      <c r="D360" s="26">
        <f t="shared" si="12"/>
        <v>20482</v>
      </c>
    </row>
    <row r="361" spans="1:4" ht="12.75" customHeight="1">
      <c r="A361" s="23" t="s">
        <v>134</v>
      </c>
      <c r="B361" s="18">
        <v>11319</v>
      </c>
      <c r="C361" s="18">
        <v>6423</v>
      </c>
      <c r="D361" s="26">
        <f t="shared" si="12"/>
        <v>17742</v>
      </c>
    </row>
    <row r="362" spans="1:4" ht="12.75" customHeight="1">
      <c r="A362" s="23" t="s">
        <v>18</v>
      </c>
      <c r="B362" s="18">
        <v>83</v>
      </c>
      <c r="C362" s="18">
        <v>77</v>
      </c>
      <c r="D362" s="26">
        <f t="shared" si="12"/>
        <v>160</v>
      </c>
    </row>
    <row r="363" spans="1:4" ht="12.75" customHeight="1">
      <c r="A363" s="23" t="s">
        <v>16</v>
      </c>
      <c r="B363" s="18">
        <v>1605</v>
      </c>
      <c r="C363" s="18">
        <v>1255</v>
      </c>
      <c r="D363" s="26">
        <f t="shared" si="12"/>
        <v>2860</v>
      </c>
    </row>
    <row r="364" spans="1:4" ht="13.5" customHeight="1">
      <c r="A364" s="17" t="s">
        <v>9</v>
      </c>
      <c r="B364" s="33"/>
      <c r="C364" s="33"/>
      <c r="D364" s="26"/>
    </row>
    <row r="365" spans="1:4" ht="12.75" customHeight="1">
      <c r="A365" s="23" t="s">
        <v>133</v>
      </c>
      <c r="B365" s="42">
        <v>27</v>
      </c>
      <c r="C365" s="42">
        <v>17</v>
      </c>
      <c r="D365" s="26">
        <f>B365+C365</f>
        <v>44</v>
      </c>
    </row>
    <row r="366" spans="1:4" ht="12.75" customHeight="1">
      <c r="A366" s="22" t="s">
        <v>51</v>
      </c>
      <c r="B366" s="42">
        <v>19</v>
      </c>
      <c r="C366" s="42">
        <v>7</v>
      </c>
      <c r="D366" s="26">
        <f>B366+C366</f>
        <v>26</v>
      </c>
    </row>
    <row r="367" spans="1:4" ht="12.75" customHeight="1">
      <c r="A367" s="23" t="s">
        <v>134</v>
      </c>
      <c r="B367" s="42">
        <v>13</v>
      </c>
      <c r="C367" s="42">
        <v>14</v>
      </c>
      <c r="D367" s="26">
        <f>B367+C367</f>
        <v>27</v>
      </c>
    </row>
    <row r="368" spans="1:4" ht="12.75" customHeight="1">
      <c r="A368" s="23" t="s">
        <v>18</v>
      </c>
      <c r="B368" s="61" t="s">
        <v>62</v>
      </c>
      <c r="C368" s="63" t="s">
        <v>62</v>
      </c>
      <c r="D368" s="62" t="s">
        <v>62</v>
      </c>
    </row>
    <row r="369" spans="1:4" ht="12.75" customHeight="1">
      <c r="A369" s="23" t="s">
        <v>16</v>
      </c>
      <c r="B369" s="61">
        <v>3</v>
      </c>
      <c r="C369" s="63">
        <v>5</v>
      </c>
      <c r="D369" s="26">
        <f>SUM(B369:C369)</f>
        <v>8</v>
      </c>
    </row>
    <row r="370" spans="1:4" ht="13.5" customHeight="1">
      <c r="A370" s="17" t="s">
        <v>85</v>
      </c>
      <c r="B370" s="33"/>
      <c r="C370" s="33"/>
      <c r="D370" s="26"/>
    </row>
    <row r="371" spans="1:4" ht="12.75" customHeight="1">
      <c r="A371" s="23" t="s">
        <v>133</v>
      </c>
      <c r="B371" s="18">
        <v>483</v>
      </c>
      <c r="C371" s="18">
        <v>44</v>
      </c>
      <c r="D371" s="26">
        <f t="shared" si="12"/>
        <v>527</v>
      </c>
    </row>
    <row r="372" spans="1:4" ht="12.75" customHeight="1">
      <c r="A372" s="22" t="s">
        <v>51</v>
      </c>
      <c r="B372" s="18">
        <v>368</v>
      </c>
      <c r="C372" s="18">
        <v>24</v>
      </c>
      <c r="D372" s="26">
        <f t="shared" si="12"/>
        <v>392</v>
      </c>
    </row>
    <row r="373" spans="1:4" ht="12.75" customHeight="1">
      <c r="A373" s="23" t="s">
        <v>134</v>
      </c>
      <c r="B373" s="18">
        <v>190</v>
      </c>
      <c r="C373" s="18">
        <v>24</v>
      </c>
      <c r="D373" s="26">
        <f t="shared" si="12"/>
        <v>214</v>
      </c>
    </row>
    <row r="374" spans="1:4" ht="12.75" customHeight="1">
      <c r="A374" s="23" t="s">
        <v>18</v>
      </c>
      <c r="B374" s="18">
        <v>7</v>
      </c>
      <c r="C374" s="90" t="s">
        <v>125</v>
      </c>
      <c r="D374" s="26">
        <f>SUM(B374:C374)</f>
        <v>7</v>
      </c>
    </row>
    <row r="375" spans="1:4" ht="12.75" customHeight="1">
      <c r="A375" s="23" t="s">
        <v>16</v>
      </c>
      <c r="B375" s="18">
        <v>56</v>
      </c>
      <c r="C375" s="18">
        <v>6</v>
      </c>
      <c r="D375" s="19">
        <f t="shared" si="12"/>
        <v>62</v>
      </c>
    </row>
    <row r="376" spans="1:4" ht="38.25" customHeight="1">
      <c r="A376" s="96" t="s">
        <v>142</v>
      </c>
      <c r="B376" s="106"/>
      <c r="C376" s="106"/>
      <c r="D376" s="107"/>
    </row>
    <row r="377" spans="1:4" ht="12.75" customHeight="1">
      <c r="A377" s="94"/>
      <c r="B377" s="95"/>
      <c r="C377" s="95"/>
      <c r="D377" s="95"/>
    </row>
    <row r="378" spans="1:4" ht="12.75" customHeight="1">
      <c r="A378" s="3"/>
      <c r="B378" s="9"/>
      <c r="C378" s="9"/>
      <c r="D378" s="2"/>
    </row>
    <row r="379" spans="1:4" ht="12.75">
      <c r="A379" s="1" t="s">
        <v>34</v>
      </c>
      <c r="B379" s="1"/>
      <c r="C379" s="1"/>
      <c r="D379" s="1"/>
    </row>
    <row r="380" spans="1:4" ht="25.5" customHeight="1">
      <c r="A380" s="110" t="s">
        <v>107</v>
      </c>
      <c r="B380" s="111"/>
      <c r="C380" s="111"/>
      <c r="D380" s="112"/>
    </row>
    <row r="381" spans="1:4" ht="13.5" customHeight="1">
      <c r="A381" s="20"/>
      <c r="B381" s="20" t="s">
        <v>13</v>
      </c>
      <c r="C381" s="20" t="s">
        <v>14</v>
      </c>
      <c r="D381" s="20" t="s">
        <v>12</v>
      </c>
    </row>
    <row r="382" spans="1:4" ht="13.5" customHeight="1">
      <c r="A382" s="17" t="s">
        <v>10</v>
      </c>
      <c r="B382" s="18"/>
      <c r="C382" s="18"/>
      <c r="D382" s="18"/>
    </row>
    <row r="383" spans="1:4" ht="12.75" customHeight="1">
      <c r="A383" s="23" t="s">
        <v>133</v>
      </c>
      <c r="B383" s="13">
        <v>127.6357828</v>
      </c>
      <c r="C383" s="13">
        <v>56.2144873</v>
      </c>
      <c r="D383" s="28">
        <f>B383+C383</f>
        <v>183.8502701</v>
      </c>
    </row>
    <row r="384" spans="1:4" ht="12.75" customHeight="1">
      <c r="A384" s="22" t="s">
        <v>51</v>
      </c>
      <c r="B384" s="13">
        <v>12.353809</v>
      </c>
      <c r="C384" s="13">
        <v>1.9580377</v>
      </c>
      <c r="D384" s="28">
        <f>B384+C384</f>
        <v>14.3118467</v>
      </c>
    </row>
    <row r="385" spans="1:4" ht="12.75" customHeight="1">
      <c r="A385" s="23" t="s">
        <v>134</v>
      </c>
      <c r="B385" s="13">
        <v>13.4651842</v>
      </c>
      <c r="C385" s="13">
        <v>11.8228981</v>
      </c>
      <c r="D385" s="28">
        <f>B385+C385</f>
        <v>25.2880823</v>
      </c>
    </row>
    <row r="386" spans="1:4" ht="12.75" customHeight="1">
      <c r="A386" s="23" t="s">
        <v>18</v>
      </c>
      <c r="B386" s="13">
        <v>0.1957</v>
      </c>
      <c r="C386" s="13">
        <v>0.108099</v>
      </c>
      <c r="D386" s="28">
        <f>B386+C386</f>
        <v>0.30379900000000004</v>
      </c>
    </row>
    <row r="387" spans="1:4" ht="12.75" customHeight="1">
      <c r="A387" s="23" t="s">
        <v>16</v>
      </c>
      <c r="B387" s="13">
        <v>1.4549956</v>
      </c>
      <c r="C387" s="13">
        <v>1.5412798</v>
      </c>
      <c r="D387" s="28">
        <f>B387+C387</f>
        <v>2.9962754</v>
      </c>
    </row>
    <row r="388" spans="1:4" ht="13.5" customHeight="1">
      <c r="A388" s="17" t="s">
        <v>11</v>
      </c>
      <c r="B388" s="32"/>
      <c r="C388" s="32"/>
      <c r="D388" s="28"/>
    </row>
    <row r="389" spans="1:4" ht="12.75" customHeight="1">
      <c r="A389" s="23" t="s">
        <v>133</v>
      </c>
      <c r="B389" s="13">
        <v>929.9948685</v>
      </c>
      <c r="C389" s="13">
        <v>370.7413028</v>
      </c>
      <c r="D389" s="28">
        <f>B389+C389</f>
        <v>1300.7361713</v>
      </c>
    </row>
    <row r="390" spans="1:4" ht="12.75" customHeight="1">
      <c r="A390" s="22" t="s">
        <v>51</v>
      </c>
      <c r="B390" s="13">
        <v>79.0524592</v>
      </c>
      <c r="C390" s="13">
        <v>15.0285686</v>
      </c>
      <c r="D390" s="28">
        <f>B390+C390</f>
        <v>94.0810278</v>
      </c>
    </row>
    <row r="391" spans="1:4" ht="12.75" customHeight="1">
      <c r="A391" s="23" t="s">
        <v>134</v>
      </c>
      <c r="B391" s="13">
        <v>120.7153819</v>
      </c>
      <c r="C391" s="13">
        <v>67.078873</v>
      </c>
      <c r="D391" s="28">
        <f>B391+C391</f>
        <v>187.7942549</v>
      </c>
    </row>
    <row r="392" spans="1:4" ht="12.75" customHeight="1">
      <c r="A392" s="23" t="s">
        <v>18</v>
      </c>
      <c r="B392" s="13">
        <v>0.4925115</v>
      </c>
      <c r="C392" s="13">
        <v>0.513725</v>
      </c>
      <c r="D392" s="28">
        <f>B392+C392</f>
        <v>1.0062365</v>
      </c>
    </row>
    <row r="393" spans="1:4" ht="12.75" customHeight="1">
      <c r="A393" s="23" t="s">
        <v>16</v>
      </c>
      <c r="B393" s="13">
        <v>16.4573785</v>
      </c>
      <c r="C393" s="13">
        <v>12.3667994</v>
      </c>
      <c r="D393" s="28">
        <f>B393+C393</f>
        <v>28.824177900000002</v>
      </c>
    </row>
    <row r="394" spans="1:4" ht="13.5" customHeight="1">
      <c r="A394" s="17" t="s">
        <v>9</v>
      </c>
      <c r="B394" s="32"/>
      <c r="C394" s="32"/>
      <c r="D394" s="28"/>
    </row>
    <row r="395" spans="1:4" ht="12.75" customHeight="1">
      <c r="A395" s="23" t="s">
        <v>133</v>
      </c>
      <c r="B395" s="43">
        <v>0.672672</v>
      </c>
      <c r="C395" s="43">
        <v>0.505104</v>
      </c>
      <c r="D395" s="28">
        <f>B395+C395</f>
        <v>1.1777760000000002</v>
      </c>
    </row>
    <row r="396" spans="1:4" ht="12.75" customHeight="1">
      <c r="A396" s="22" t="s">
        <v>51</v>
      </c>
      <c r="B396" s="43">
        <v>0.067054</v>
      </c>
      <c r="C396" s="43">
        <v>0.031306</v>
      </c>
      <c r="D396" s="28">
        <f>B396+C396</f>
        <v>0.09836</v>
      </c>
    </row>
    <row r="397" spans="1:4" ht="12.75" customHeight="1">
      <c r="A397" s="23" t="s">
        <v>134</v>
      </c>
      <c r="B397" s="43">
        <v>0.100405</v>
      </c>
      <c r="C397" s="43">
        <v>0.12609</v>
      </c>
      <c r="D397" s="28">
        <f>B397+C397</f>
        <v>0.226495</v>
      </c>
    </row>
    <row r="398" spans="1:4" ht="12.75" customHeight="1">
      <c r="A398" s="23" t="s">
        <v>18</v>
      </c>
      <c r="B398" s="61" t="s">
        <v>62</v>
      </c>
      <c r="C398" s="63" t="s">
        <v>62</v>
      </c>
      <c r="D398" s="62" t="s">
        <v>62</v>
      </c>
    </row>
    <row r="399" spans="1:4" ht="12.75" customHeight="1">
      <c r="A399" s="23" t="s">
        <v>16</v>
      </c>
      <c r="B399" s="91">
        <v>0.022626</v>
      </c>
      <c r="C399" s="43">
        <v>0.048185</v>
      </c>
      <c r="D399" s="28">
        <f>SUM(B399:C399)</f>
        <v>0.070811</v>
      </c>
    </row>
    <row r="400" spans="1:4" ht="13.5" customHeight="1">
      <c r="A400" s="17" t="s">
        <v>85</v>
      </c>
      <c r="B400" s="32"/>
      <c r="C400" s="32"/>
      <c r="D400" s="28"/>
    </row>
    <row r="401" spans="1:4" ht="12.75" customHeight="1">
      <c r="A401" s="23" t="s">
        <v>133</v>
      </c>
      <c r="B401" s="13">
        <v>12.2320343</v>
      </c>
      <c r="C401" s="13">
        <v>0.8163735</v>
      </c>
      <c r="D401" s="28">
        <f>B401+C401</f>
        <v>13.0484078</v>
      </c>
    </row>
    <row r="402" spans="1:4" ht="12.75" customHeight="1">
      <c r="A402" s="22" t="s">
        <v>51</v>
      </c>
      <c r="B402" s="13">
        <v>1.3160802</v>
      </c>
      <c r="C402" s="13">
        <v>0.0667077</v>
      </c>
      <c r="D402" s="28">
        <f>B402+C402</f>
        <v>1.3827879</v>
      </c>
    </row>
    <row r="403" spans="1:4" ht="12.75" customHeight="1">
      <c r="A403" s="23" t="s">
        <v>134</v>
      </c>
      <c r="B403" s="13">
        <v>1.5560712</v>
      </c>
      <c r="C403" s="13">
        <v>0.0979819</v>
      </c>
      <c r="D403" s="28">
        <f>B403+C403</f>
        <v>1.6540531</v>
      </c>
    </row>
    <row r="404" spans="1:4" ht="12.75" customHeight="1">
      <c r="A404" s="23" t="s">
        <v>18</v>
      </c>
      <c r="B404" s="13">
        <v>0.0582683</v>
      </c>
      <c r="C404" s="92">
        <v>0.005965</v>
      </c>
      <c r="D404" s="28">
        <f>SUM(B404:C404)</f>
        <v>0.06423330000000001</v>
      </c>
    </row>
    <row r="405" spans="1:4" ht="12.75" customHeight="1">
      <c r="A405" s="23" t="s">
        <v>16</v>
      </c>
      <c r="B405" s="13">
        <v>0.5415896</v>
      </c>
      <c r="C405" s="13">
        <v>0.0508568</v>
      </c>
      <c r="D405" s="28">
        <f>B405+C405</f>
        <v>0.5924464</v>
      </c>
    </row>
    <row r="406" spans="1:4" ht="13.5" customHeight="1">
      <c r="A406" s="17" t="s">
        <v>12</v>
      </c>
      <c r="B406" s="53"/>
      <c r="C406" s="53"/>
      <c r="D406" s="28"/>
    </row>
    <row r="407" spans="1:4" ht="12.75" customHeight="1">
      <c r="A407" s="23" t="s">
        <v>133</v>
      </c>
      <c r="B407" s="29">
        <f aca="true" t="shared" si="13" ref="B407:C409">B383+B389+B401+B395</f>
        <v>1070.5353575999998</v>
      </c>
      <c r="C407" s="29">
        <f t="shared" si="13"/>
        <v>428.2772676000001</v>
      </c>
      <c r="D407" s="28">
        <f>B407+C407</f>
        <v>1498.8126251999997</v>
      </c>
    </row>
    <row r="408" spans="1:4" ht="12.75" customHeight="1">
      <c r="A408" s="22" t="s">
        <v>51</v>
      </c>
      <c r="B408" s="29">
        <f t="shared" si="13"/>
        <v>92.7894024</v>
      </c>
      <c r="C408" s="29">
        <f t="shared" si="13"/>
        <v>17.084619999999997</v>
      </c>
      <c r="D408" s="28">
        <f>B408+C408</f>
        <v>109.8740224</v>
      </c>
    </row>
    <row r="409" spans="1:4" ht="12.75" customHeight="1">
      <c r="A409" s="23" t="s">
        <v>134</v>
      </c>
      <c r="B409" s="29">
        <f t="shared" si="13"/>
        <v>135.83704229999998</v>
      </c>
      <c r="C409" s="29">
        <f t="shared" si="13"/>
        <v>79.125843</v>
      </c>
      <c r="D409" s="28">
        <f>B409+C409</f>
        <v>214.96288529999998</v>
      </c>
    </row>
    <row r="410" spans="1:4" ht="12.75" customHeight="1">
      <c r="A410" s="23" t="s">
        <v>18</v>
      </c>
      <c r="B410" s="29">
        <f>SUM(B386+B392+B404,B398)</f>
        <v>0.7464798</v>
      </c>
      <c r="C410" s="29">
        <f>SUM(C386+C392,C404,C398)</f>
        <v>0.6277889999999999</v>
      </c>
      <c r="D410" s="28">
        <f>B410+C410</f>
        <v>1.3742687999999998</v>
      </c>
    </row>
    <row r="411" spans="1:4" ht="12.75" customHeight="1">
      <c r="A411" s="16" t="s">
        <v>16</v>
      </c>
      <c r="B411" s="29">
        <f>B387+B393++B399+B405</f>
        <v>18.476589699999998</v>
      </c>
      <c r="C411" s="29">
        <f>C387+C393++C399+C405</f>
        <v>14.007121</v>
      </c>
      <c r="D411" s="15">
        <f>B411+C411</f>
        <v>32.483710699999996</v>
      </c>
    </row>
    <row r="412" spans="1:4" ht="47.25" customHeight="1">
      <c r="A412" s="96" t="s">
        <v>139</v>
      </c>
      <c r="B412" s="113"/>
      <c r="C412" s="113"/>
      <c r="D412" s="109"/>
    </row>
    <row r="413" spans="1:4" ht="12.75">
      <c r="A413" s="1" t="s">
        <v>35</v>
      </c>
      <c r="B413" s="1"/>
      <c r="C413" s="1"/>
      <c r="D413" s="1"/>
    </row>
    <row r="414" spans="1:4" ht="27.75" customHeight="1">
      <c r="A414" s="110" t="s">
        <v>86</v>
      </c>
      <c r="B414" s="111"/>
      <c r="C414" s="111"/>
      <c r="D414" s="112"/>
    </row>
    <row r="415" spans="1:4" ht="15.75" customHeight="1">
      <c r="A415" s="20"/>
      <c r="B415" s="20" t="s">
        <v>13</v>
      </c>
      <c r="C415" s="20" t="s">
        <v>14</v>
      </c>
      <c r="D415" s="20" t="s">
        <v>12</v>
      </c>
    </row>
    <row r="416" spans="1:4" ht="16.5" customHeight="1">
      <c r="A416" s="30" t="s">
        <v>27</v>
      </c>
      <c r="B416" s="18"/>
      <c r="C416" s="18"/>
      <c r="D416" s="18"/>
    </row>
    <row r="417" spans="1:4" ht="12.75">
      <c r="A417" s="23" t="s">
        <v>133</v>
      </c>
      <c r="B417" s="18">
        <v>3412</v>
      </c>
      <c r="C417" s="18">
        <v>969</v>
      </c>
      <c r="D417" s="26">
        <f>B417+C417</f>
        <v>4381</v>
      </c>
    </row>
    <row r="418" spans="1:4" ht="12.75">
      <c r="A418" s="22" t="s">
        <v>51</v>
      </c>
      <c r="B418" s="18">
        <v>2303</v>
      </c>
      <c r="C418" s="18">
        <v>320</v>
      </c>
      <c r="D418" s="26">
        <f aca="true" t="shared" si="14" ref="D418:D429">B418+C418</f>
        <v>2623</v>
      </c>
    </row>
    <row r="419" spans="1:4" ht="12.75">
      <c r="A419" s="23" t="s">
        <v>134</v>
      </c>
      <c r="B419" s="18">
        <v>1102</v>
      </c>
      <c r="C419" s="18">
        <v>422</v>
      </c>
      <c r="D419" s="26">
        <f t="shared" si="14"/>
        <v>1524</v>
      </c>
    </row>
    <row r="420" spans="1:4" ht="16.5" customHeight="1">
      <c r="A420" s="30" t="s">
        <v>25</v>
      </c>
      <c r="B420" s="33"/>
      <c r="C420" s="33"/>
      <c r="D420" s="26"/>
    </row>
    <row r="421" spans="1:4" ht="12.75">
      <c r="A421" s="23" t="s">
        <v>133</v>
      </c>
      <c r="B421" s="18">
        <v>3955</v>
      </c>
      <c r="C421" s="18">
        <v>1444</v>
      </c>
      <c r="D421" s="26">
        <f t="shared" si="14"/>
        <v>5399</v>
      </c>
    </row>
    <row r="422" spans="1:4" ht="12.75">
      <c r="A422" s="22" t="s">
        <v>51</v>
      </c>
      <c r="B422" s="18">
        <v>2647</v>
      </c>
      <c r="C422" s="18">
        <v>414</v>
      </c>
      <c r="D422" s="26">
        <f t="shared" si="14"/>
        <v>3061</v>
      </c>
    </row>
    <row r="423" spans="1:4" ht="12.75">
      <c r="A423" s="23" t="s">
        <v>134</v>
      </c>
      <c r="B423" s="18">
        <v>1581</v>
      </c>
      <c r="C423" s="18">
        <v>792</v>
      </c>
      <c r="D423" s="26">
        <f t="shared" si="14"/>
        <v>2373</v>
      </c>
    </row>
    <row r="424" spans="1:4" ht="16.5" customHeight="1">
      <c r="A424" s="30" t="s">
        <v>26</v>
      </c>
      <c r="B424" s="33"/>
      <c r="C424" s="33"/>
      <c r="D424" s="26"/>
    </row>
    <row r="425" spans="1:4" ht="12.75">
      <c r="A425" s="23" t="s">
        <v>133</v>
      </c>
      <c r="B425" s="18">
        <v>25463</v>
      </c>
      <c r="C425" s="18">
        <v>11021</v>
      </c>
      <c r="D425" s="26">
        <f t="shared" si="14"/>
        <v>36484</v>
      </c>
    </row>
    <row r="426" spans="1:4" ht="12.75">
      <c r="A426" s="22" t="s">
        <v>51</v>
      </c>
      <c r="B426" s="18">
        <v>17434</v>
      </c>
      <c r="C426" s="18">
        <v>3787</v>
      </c>
      <c r="D426" s="26">
        <f t="shared" si="14"/>
        <v>21221</v>
      </c>
    </row>
    <row r="427" spans="1:4" ht="12.75">
      <c r="A427" s="23" t="s">
        <v>134</v>
      </c>
      <c r="B427" s="18">
        <v>11695</v>
      </c>
      <c r="C427" s="18">
        <v>7087</v>
      </c>
      <c r="D427" s="26">
        <f t="shared" si="14"/>
        <v>18782</v>
      </c>
    </row>
    <row r="428" spans="1:4" ht="12.75">
      <c r="A428" s="23" t="s">
        <v>18</v>
      </c>
      <c r="B428" s="18">
        <v>132</v>
      </c>
      <c r="C428" s="18">
        <v>105</v>
      </c>
      <c r="D428" s="26">
        <f t="shared" si="14"/>
        <v>237</v>
      </c>
    </row>
    <row r="429" spans="1:4" ht="12.75">
      <c r="A429" s="23" t="s">
        <v>16</v>
      </c>
      <c r="B429" s="18">
        <v>1815</v>
      </c>
      <c r="C429" s="19">
        <v>1410</v>
      </c>
      <c r="D429" s="19">
        <f t="shared" si="14"/>
        <v>3225</v>
      </c>
    </row>
    <row r="430" spans="1:4" ht="15.75" customHeight="1">
      <c r="A430" s="96" t="s">
        <v>87</v>
      </c>
      <c r="B430" s="115"/>
      <c r="C430" s="115"/>
      <c r="D430" s="116"/>
    </row>
    <row r="431" spans="1:4" ht="12.75">
      <c r="A431" s="94"/>
      <c r="B431" s="95"/>
      <c r="C431" s="95"/>
      <c r="D431" s="95"/>
    </row>
    <row r="432" spans="1:4" ht="12.75">
      <c r="A432" s="3"/>
      <c r="B432" s="2"/>
      <c r="C432" s="2"/>
      <c r="D432" s="2"/>
    </row>
    <row r="433" spans="1:4" ht="12" customHeight="1">
      <c r="A433" s="5"/>
      <c r="B433" s="6"/>
      <c r="C433" s="6"/>
      <c r="D433" s="6"/>
    </row>
    <row r="434" spans="1:4" ht="12.75">
      <c r="A434" s="1" t="s">
        <v>36</v>
      </c>
      <c r="B434" s="4"/>
      <c r="C434" s="4"/>
      <c r="D434" s="4"/>
    </row>
    <row r="435" spans="1:4" ht="27.75" customHeight="1">
      <c r="A435" s="110" t="s">
        <v>106</v>
      </c>
      <c r="B435" s="111"/>
      <c r="C435" s="111"/>
      <c r="D435" s="112"/>
    </row>
    <row r="436" spans="1:4" ht="15.75" customHeight="1">
      <c r="A436" s="20"/>
      <c r="B436" s="20" t="s">
        <v>13</v>
      </c>
      <c r="C436" s="20" t="s">
        <v>14</v>
      </c>
      <c r="D436" s="20" t="s">
        <v>12</v>
      </c>
    </row>
    <row r="437" spans="1:4" ht="16.5" customHeight="1">
      <c r="A437" s="30" t="s">
        <v>27</v>
      </c>
      <c r="B437" s="13"/>
      <c r="C437" s="13"/>
      <c r="D437" s="13"/>
    </row>
    <row r="438" spans="1:4" ht="12.75">
      <c r="A438" s="23" t="s">
        <v>133</v>
      </c>
      <c r="B438" s="13">
        <v>40.7142419</v>
      </c>
      <c r="C438" s="13">
        <v>9.8314942</v>
      </c>
      <c r="D438" s="28">
        <f>B438+C438</f>
        <v>50.5457361</v>
      </c>
    </row>
    <row r="439" spans="1:4" ht="12.75">
      <c r="A439" s="22" t="s">
        <v>51</v>
      </c>
      <c r="B439" s="13">
        <v>3.5066616</v>
      </c>
      <c r="C439" s="13">
        <v>0.4038117</v>
      </c>
      <c r="D439" s="28">
        <f aca="true" t="shared" si="15" ref="D439:D454">B439+C439</f>
        <v>3.9104733</v>
      </c>
    </row>
    <row r="440" spans="1:4" ht="12.75">
      <c r="A440" s="23" t="s">
        <v>134</v>
      </c>
      <c r="B440" s="13">
        <v>3.481332</v>
      </c>
      <c r="C440" s="13">
        <v>1.0905976</v>
      </c>
      <c r="D440" s="28">
        <f t="shared" si="15"/>
        <v>4.5719296</v>
      </c>
    </row>
    <row r="441" spans="1:4" ht="16.5" customHeight="1">
      <c r="A441" s="30" t="s">
        <v>25</v>
      </c>
      <c r="B441" s="32"/>
      <c r="C441" s="32"/>
      <c r="D441" s="28"/>
    </row>
    <row r="442" spans="1:4" ht="12.75">
      <c r="A442" s="23" t="s">
        <v>133</v>
      </c>
      <c r="B442" s="13">
        <v>54.5524351</v>
      </c>
      <c r="C442" s="13">
        <v>17.4769697</v>
      </c>
      <c r="D442" s="28">
        <f t="shared" si="15"/>
        <v>72.0294048</v>
      </c>
    </row>
    <row r="443" spans="1:4" ht="12.75">
      <c r="A443" s="22" t="s">
        <v>51</v>
      </c>
      <c r="B443" s="13">
        <v>4.4605304</v>
      </c>
      <c r="C443" s="13">
        <v>0.5495524</v>
      </c>
      <c r="D443" s="28">
        <f t="shared" si="15"/>
        <v>5.010082799999999</v>
      </c>
    </row>
    <row r="444" spans="1:4" ht="12.75">
      <c r="A444" s="23" t="s">
        <v>134</v>
      </c>
      <c r="B444" s="13">
        <v>6.0747896</v>
      </c>
      <c r="C444" s="13">
        <v>2.6743332</v>
      </c>
      <c r="D444" s="28">
        <f t="shared" si="15"/>
        <v>8.7491228</v>
      </c>
    </row>
    <row r="445" spans="1:4" ht="16.5" customHeight="1">
      <c r="A445" s="30" t="s">
        <v>26</v>
      </c>
      <c r="B445" s="32"/>
      <c r="C445" s="32"/>
      <c r="D445" s="28"/>
    </row>
    <row r="446" spans="1:4" ht="12.75">
      <c r="A446" s="23" t="s">
        <v>133</v>
      </c>
      <c r="B446" s="13">
        <v>975.3651847</v>
      </c>
      <c r="C446" s="13">
        <v>401.0496983</v>
      </c>
      <c r="D446" s="28">
        <f t="shared" si="15"/>
        <v>1376.414883</v>
      </c>
    </row>
    <row r="447" spans="1:4" ht="12.75">
      <c r="A447" s="22" t="s">
        <v>51</v>
      </c>
      <c r="B447" s="13">
        <v>84.8370088</v>
      </c>
      <c r="C447" s="13">
        <v>16.1384773</v>
      </c>
      <c r="D447" s="28">
        <f t="shared" si="15"/>
        <v>100.97548610000001</v>
      </c>
    </row>
    <row r="448" spans="1:4" ht="12.75">
      <c r="A448" s="23" t="s">
        <v>134</v>
      </c>
      <c r="B448" s="13">
        <v>126.2964424</v>
      </c>
      <c r="C448" s="13">
        <v>75.3772776</v>
      </c>
      <c r="D448" s="28">
        <f t="shared" si="15"/>
        <v>201.67372</v>
      </c>
    </row>
    <row r="449" spans="1:4" ht="12.75">
      <c r="A449" s="23" t="s">
        <v>18</v>
      </c>
      <c r="B449" s="13">
        <v>0.7464799</v>
      </c>
      <c r="C449" s="13">
        <v>0.627789</v>
      </c>
      <c r="D449" s="28">
        <f t="shared" si="15"/>
        <v>1.3742689000000001</v>
      </c>
    </row>
    <row r="450" spans="1:4" ht="12.75">
      <c r="A450" s="23" t="s">
        <v>16</v>
      </c>
      <c r="B450" s="13">
        <v>18.4840632</v>
      </c>
      <c r="C450" s="13">
        <v>14.012568</v>
      </c>
      <c r="D450" s="28">
        <f t="shared" si="15"/>
        <v>32.4966312</v>
      </c>
    </row>
    <row r="451" spans="1:4" ht="16.5" customHeight="1">
      <c r="A451" s="17" t="s">
        <v>12</v>
      </c>
      <c r="B451" s="32"/>
      <c r="C451" s="32"/>
      <c r="D451" s="28"/>
    </row>
    <row r="452" spans="1:4" ht="12.75">
      <c r="A452" s="23" t="s">
        <v>133</v>
      </c>
      <c r="B452" s="13">
        <f aca="true" t="shared" si="16" ref="B452:C454">B438+B442+B446</f>
        <v>1070.6318617</v>
      </c>
      <c r="C452" s="13">
        <f t="shared" si="16"/>
        <v>428.3581622</v>
      </c>
      <c r="D452" s="28">
        <f>B452+C452</f>
        <v>1498.9900238999999</v>
      </c>
    </row>
    <row r="453" spans="1:4" ht="12.75">
      <c r="A453" s="22" t="s">
        <v>51</v>
      </c>
      <c r="B453" s="13">
        <f t="shared" si="16"/>
        <v>92.8042008</v>
      </c>
      <c r="C453" s="13">
        <f t="shared" si="16"/>
        <v>17.091841400000003</v>
      </c>
      <c r="D453" s="28">
        <f t="shared" si="15"/>
        <v>109.89604220000001</v>
      </c>
    </row>
    <row r="454" spans="1:4" ht="12.75">
      <c r="A454" s="23" t="s">
        <v>134</v>
      </c>
      <c r="B454" s="13">
        <f t="shared" si="16"/>
        <v>135.852564</v>
      </c>
      <c r="C454" s="13">
        <f t="shared" si="16"/>
        <v>79.1422084</v>
      </c>
      <c r="D454" s="28">
        <f t="shared" si="15"/>
        <v>214.9947724</v>
      </c>
    </row>
    <row r="455" spans="1:4" ht="12.75">
      <c r="A455" s="23" t="s">
        <v>18</v>
      </c>
      <c r="B455" s="28">
        <f aca="true" t="shared" si="17" ref="B455:D456">B449</f>
        <v>0.7464799</v>
      </c>
      <c r="C455" s="28">
        <f t="shared" si="17"/>
        <v>0.627789</v>
      </c>
      <c r="D455" s="28">
        <f t="shared" si="17"/>
        <v>1.3742689000000001</v>
      </c>
    </row>
    <row r="456" spans="1:4" ht="12.75">
      <c r="A456" s="16" t="s">
        <v>16</v>
      </c>
      <c r="B456" s="15">
        <f t="shared" si="17"/>
        <v>18.4840632</v>
      </c>
      <c r="C456" s="15">
        <f t="shared" si="17"/>
        <v>14.012568</v>
      </c>
      <c r="D456" s="15">
        <f t="shared" si="17"/>
        <v>32.4966312</v>
      </c>
    </row>
    <row r="457" spans="1:4" ht="49.5" customHeight="1">
      <c r="A457" s="108" t="s">
        <v>139</v>
      </c>
      <c r="B457" s="109"/>
      <c r="C457" s="109"/>
      <c r="D457" s="109"/>
    </row>
    <row r="458" spans="1:4" ht="12.75">
      <c r="A458" s="94"/>
      <c r="B458" s="95"/>
      <c r="C458" s="95"/>
      <c r="D458" s="95"/>
    </row>
    <row r="459" spans="1:4" ht="12.75">
      <c r="A459" s="1" t="s">
        <v>58</v>
      </c>
      <c r="B459" s="1"/>
      <c r="C459" s="1"/>
      <c r="D459" s="1"/>
    </row>
    <row r="460" spans="1:4" ht="25.5" customHeight="1">
      <c r="A460" s="110" t="s">
        <v>88</v>
      </c>
      <c r="B460" s="122"/>
      <c r="C460" s="122"/>
      <c r="D460" s="122"/>
    </row>
    <row r="461" spans="1:4" ht="15.75" customHeight="1">
      <c r="A461" s="20"/>
      <c r="B461" s="21">
        <v>2008</v>
      </c>
      <c r="C461" s="21">
        <v>2009</v>
      </c>
      <c r="D461" s="21">
        <v>2010</v>
      </c>
    </row>
    <row r="462" spans="1:4" ht="16.5" customHeight="1">
      <c r="A462" s="17" t="s">
        <v>13</v>
      </c>
      <c r="B462" s="23"/>
      <c r="C462" s="56"/>
      <c r="D462" s="56"/>
    </row>
    <row r="463" spans="1:4" ht="12.75">
      <c r="A463" s="23" t="s">
        <v>133</v>
      </c>
      <c r="B463" s="42">
        <v>23961</v>
      </c>
      <c r="C463" s="42">
        <v>25742</v>
      </c>
      <c r="D463" s="42">
        <v>28327</v>
      </c>
    </row>
    <row r="464" spans="1:4" ht="12.75">
      <c r="A464" s="22" t="s">
        <v>51</v>
      </c>
      <c r="B464" s="42">
        <v>17187</v>
      </c>
      <c r="C464" s="42">
        <v>18874</v>
      </c>
      <c r="D464" s="42">
        <v>19383</v>
      </c>
    </row>
    <row r="465" spans="1:4" ht="12.75">
      <c r="A465" s="23" t="s">
        <v>134</v>
      </c>
      <c r="B465" s="42">
        <v>9446</v>
      </c>
      <c r="C465" s="42">
        <v>10873</v>
      </c>
      <c r="D465" s="42">
        <v>12661</v>
      </c>
    </row>
    <row r="466" spans="1:4" ht="12.75">
      <c r="A466" s="23" t="s">
        <v>18</v>
      </c>
      <c r="B466" s="42">
        <v>71</v>
      </c>
      <c r="C466" s="42">
        <v>103</v>
      </c>
      <c r="D466" s="42">
        <v>132</v>
      </c>
    </row>
    <row r="467" spans="1:4" ht="12.75">
      <c r="A467" s="23" t="s">
        <v>16</v>
      </c>
      <c r="B467" s="42">
        <v>1346</v>
      </c>
      <c r="C467" s="42">
        <v>1717</v>
      </c>
      <c r="D467" s="42">
        <v>1815</v>
      </c>
    </row>
    <row r="468" spans="1:4" ht="16.5" customHeight="1">
      <c r="A468" s="17" t="s">
        <v>14</v>
      </c>
      <c r="B468" s="42"/>
      <c r="C468" s="54"/>
      <c r="D468" s="54"/>
    </row>
    <row r="469" spans="1:4" ht="12.75">
      <c r="A469" s="23" t="s">
        <v>133</v>
      </c>
      <c r="B469" s="42">
        <v>7225</v>
      </c>
      <c r="C469" s="42">
        <v>9449</v>
      </c>
      <c r="D469" s="42">
        <v>11823</v>
      </c>
    </row>
    <row r="470" spans="1:4" ht="12.75">
      <c r="A470" s="22" t="s">
        <v>51</v>
      </c>
      <c r="B470" s="42">
        <v>2623</v>
      </c>
      <c r="C470" s="42">
        <v>3455</v>
      </c>
      <c r="D470" s="42">
        <v>4038</v>
      </c>
    </row>
    <row r="471" spans="1:4" ht="12.75">
      <c r="A471" s="23" t="s">
        <v>134</v>
      </c>
      <c r="B471" s="42">
        <v>4073</v>
      </c>
      <c r="C471" s="42">
        <v>5652</v>
      </c>
      <c r="D471" s="42">
        <v>7432</v>
      </c>
    </row>
    <row r="472" spans="1:4" ht="12.75">
      <c r="A472" s="23" t="s">
        <v>18</v>
      </c>
      <c r="B472" s="42">
        <v>49</v>
      </c>
      <c r="C472" s="42">
        <v>75</v>
      </c>
      <c r="D472" s="42">
        <v>105</v>
      </c>
    </row>
    <row r="473" spans="1:4" ht="12.75">
      <c r="A473" s="23" t="s">
        <v>16</v>
      </c>
      <c r="B473" s="42">
        <v>601</v>
      </c>
      <c r="C473" s="42">
        <v>1197</v>
      </c>
      <c r="D473" s="42">
        <v>1410</v>
      </c>
    </row>
    <row r="474" spans="1:4" ht="16.5" customHeight="1">
      <c r="A474" s="17" t="s">
        <v>12</v>
      </c>
      <c r="B474" s="18"/>
      <c r="C474" s="54"/>
      <c r="D474" s="54"/>
    </row>
    <row r="475" spans="1:4" ht="12.75">
      <c r="A475" s="23" t="s">
        <v>133</v>
      </c>
      <c r="B475" s="18">
        <f aca="true" t="shared" si="18" ref="B475:D479">B463+B469</f>
        <v>31186</v>
      </c>
      <c r="C475" s="42">
        <f t="shared" si="18"/>
        <v>35191</v>
      </c>
      <c r="D475" s="42">
        <f t="shared" si="18"/>
        <v>40150</v>
      </c>
    </row>
    <row r="476" spans="1:4" ht="12.75">
      <c r="A476" s="22" t="s">
        <v>51</v>
      </c>
      <c r="B476" s="18">
        <f t="shared" si="18"/>
        <v>19810</v>
      </c>
      <c r="C476" s="42">
        <f t="shared" si="18"/>
        <v>22329</v>
      </c>
      <c r="D476" s="42">
        <f t="shared" si="18"/>
        <v>23421</v>
      </c>
    </row>
    <row r="477" spans="1:4" ht="12.75">
      <c r="A477" s="23" t="s">
        <v>134</v>
      </c>
      <c r="B477" s="18">
        <f t="shared" si="18"/>
        <v>13519</v>
      </c>
      <c r="C477" s="42">
        <f t="shared" si="18"/>
        <v>16525</v>
      </c>
      <c r="D477" s="42">
        <f t="shared" si="18"/>
        <v>20093</v>
      </c>
    </row>
    <row r="478" spans="1:4" ht="12.75">
      <c r="A478" s="27" t="s">
        <v>18</v>
      </c>
      <c r="B478" s="18">
        <f t="shared" si="18"/>
        <v>120</v>
      </c>
      <c r="C478" s="42">
        <f t="shared" si="18"/>
        <v>178</v>
      </c>
      <c r="D478" s="42">
        <f t="shared" si="18"/>
        <v>237</v>
      </c>
    </row>
    <row r="479" spans="1:4" ht="12.75">
      <c r="A479" s="31" t="s">
        <v>16</v>
      </c>
      <c r="B479" s="19">
        <f t="shared" si="18"/>
        <v>1947</v>
      </c>
      <c r="C479" s="59">
        <f t="shared" si="18"/>
        <v>2914</v>
      </c>
      <c r="D479" s="59">
        <f t="shared" si="18"/>
        <v>3225</v>
      </c>
    </row>
    <row r="480" spans="1:4" ht="12.75">
      <c r="A480" s="94"/>
      <c r="B480" s="95"/>
      <c r="C480" s="95"/>
      <c r="D480" s="95"/>
    </row>
    <row r="481" spans="1:4" ht="12.75">
      <c r="A481" s="5"/>
      <c r="B481" s="6"/>
      <c r="C481" s="6"/>
      <c r="D481" s="6"/>
    </row>
    <row r="482" spans="1:4" ht="12.75">
      <c r="A482" s="5"/>
      <c r="B482" s="6"/>
      <c r="C482" s="6"/>
      <c r="D482" s="6"/>
    </row>
    <row r="483" spans="1:4" ht="12.75">
      <c r="A483" s="1" t="s">
        <v>59</v>
      </c>
      <c r="B483" s="5"/>
      <c r="C483" s="5"/>
      <c r="D483" s="5"/>
    </row>
    <row r="484" spans="1:4" ht="27.75" customHeight="1">
      <c r="A484" s="104" t="s">
        <v>131</v>
      </c>
      <c r="B484" s="105"/>
      <c r="C484" s="105"/>
      <c r="D484" s="114"/>
    </row>
    <row r="485" spans="1:4" ht="16.5" customHeight="1">
      <c r="A485" s="20"/>
      <c r="B485" s="21">
        <v>2008</v>
      </c>
      <c r="C485" s="21">
        <v>2009</v>
      </c>
      <c r="D485" s="21">
        <v>2010</v>
      </c>
    </row>
    <row r="486" spans="1:4" ht="16.5" customHeight="1">
      <c r="A486" s="17" t="s">
        <v>13</v>
      </c>
      <c r="B486" s="23"/>
      <c r="C486" s="56"/>
      <c r="D486" s="56"/>
    </row>
    <row r="487" spans="1:4" ht="12.75">
      <c r="A487" s="23" t="s">
        <v>133</v>
      </c>
      <c r="B487" s="43">
        <v>847.79</v>
      </c>
      <c r="C487" s="43">
        <v>952.725737733</v>
      </c>
      <c r="D487" s="43">
        <v>1070.631861663</v>
      </c>
    </row>
    <row r="488" spans="1:4" ht="12.75">
      <c r="A488" s="22" t="s">
        <v>51</v>
      </c>
      <c r="B488" s="43">
        <v>79.5</v>
      </c>
      <c r="C488" s="43">
        <v>91.399882345</v>
      </c>
      <c r="D488" s="43">
        <v>92.804200818</v>
      </c>
    </row>
    <row r="489" spans="1:4" ht="12.75">
      <c r="A489" s="23" t="s">
        <v>134</v>
      </c>
      <c r="B489" s="43">
        <v>77.673</v>
      </c>
      <c r="C489" s="43">
        <v>93.069049477</v>
      </c>
      <c r="D489" s="43">
        <v>135.85256403099999</v>
      </c>
    </row>
    <row r="490" spans="1:4" ht="12.75">
      <c r="A490" s="23" t="s">
        <v>18</v>
      </c>
      <c r="B490" s="43">
        <v>0.39</v>
      </c>
      <c r="C490" s="43">
        <v>0.55725387</v>
      </c>
      <c r="D490" s="43">
        <v>0.746479868</v>
      </c>
    </row>
    <row r="491" spans="1:4" ht="12.75">
      <c r="A491" s="23" t="s">
        <v>16</v>
      </c>
      <c r="B491" s="43">
        <v>12.233</v>
      </c>
      <c r="C491" s="43">
        <v>16.898601909</v>
      </c>
      <c r="D491" s="43">
        <v>18.484063243</v>
      </c>
    </row>
    <row r="492" spans="1:4" ht="16.5" customHeight="1">
      <c r="A492" s="17" t="s">
        <v>14</v>
      </c>
      <c r="B492" s="52"/>
      <c r="C492" s="52"/>
      <c r="D492" s="52"/>
    </row>
    <row r="493" spans="1:4" ht="12.75">
      <c r="A493" s="23" t="s">
        <v>133</v>
      </c>
      <c r="B493" s="43">
        <v>240.192</v>
      </c>
      <c r="C493" s="43">
        <v>328.244821965</v>
      </c>
      <c r="D493" s="43">
        <v>428.358162238</v>
      </c>
    </row>
    <row r="494" spans="1:4" ht="12.75">
      <c r="A494" s="22" t="s">
        <v>51</v>
      </c>
      <c r="B494" s="43">
        <v>10.757</v>
      </c>
      <c r="C494" s="43">
        <v>14.478790006</v>
      </c>
      <c r="D494" s="43">
        <v>17.091841485</v>
      </c>
    </row>
    <row r="495" spans="1:4" ht="12.75">
      <c r="A495" s="23" t="s">
        <v>134</v>
      </c>
      <c r="B495" s="43">
        <v>32.889</v>
      </c>
      <c r="C495" s="43">
        <v>47.608611861</v>
      </c>
      <c r="D495" s="43">
        <v>79.142208432</v>
      </c>
    </row>
    <row r="496" spans="1:4" ht="12.75">
      <c r="A496" s="23" t="s">
        <v>18</v>
      </c>
      <c r="B496" s="43">
        <v>0.316</v>
      </c>
      <c r="C496" s="43">
        <v>0.524017921</v>
      </c>
      <c r="D496" s="43">
        <v>0.627789</v>
      </c>
    </row>
    <row r="497" spans="1:4" ht="12.75">
      <c r="A497" s="23" t="s">
        <v>16</v>
      </c>
      <c r="B497" s="43">
        <v>5.38</v>
      </c>
      <c r="C497" s="43">
        <v>11.533555667</v>
      </c>
      <c r="D497" s="43">
        <v>14.012567968</v>
      </c>
    </row>
    <row r="498" spans="1:4" ht="16.5" customHeight="1">
      <c r="A498" s="17" t="s">
        <v>12</v>
      </c>
      <c r="B498" s="13"/>
      <c r="C498" s="52"/>
      <c r="D498" s="52"/>
    </row>
    <row r="499" spans="1:4" ht="12.75">
      <c r="A499" s="23" t="s">
        <v>133</v>
      </c>
      <c r="B499" s="13">
        <f aca="true" t="shared" si="19" ref="B499:D503">B487+B493</f>
        <v>1087.982</v>
      </c>
      <c r="C499" s="43">
        <f t="shared" si="19"/>
        <v>1280.970559698</v>
      </c>
      <c r="D499" s="43">
        <f t="shared" si="19"/>
        <v>1498.990023901</v>
      </c>
    </row>
    <row r="500" spans="1:4" ht="12.75">
      <c r="A500" s="22" t="s">
        <v>51</v>
      </c>
      <c r="B500" s="13">
        <f t="shared" si="19"/>
        <v>90.257</v>
      </c>
      <c r="C500" s="43">
        <f t="shared" si="19"/>
        <v>105.87867235099999</v>
      </c>
      <c r="D500" s="43">
        <f t="shared" si="19"/>
        <v>109.896042303</v>
      </c>
    </row>
    <row r="501" spans="1:4" ht="12.75">
      <c r="A501" s="23" t="s">
        <v>134</v>
      </c>
      <c r="B501" s="13">
        <f t="shared" si="19"/>
        <v>110.56200000000001</v>
      </c>
      <c r="C501" s="43">
        <f t="shared" si="19"/>
        <v>140.677661338</v>
      </c>
      <c r="D501" s="43">
        <f t="shared" si="19"/>
        <v>214.994772463</v>
      </c>
    </row>
    <row r="502" spans="1:4" ht="12.75">
      <c r="A502" s="27" t="s">
        <v>18</v>
      </c>
      <c r="B502" s="13">
        <f t="shared" si="19"/>
        <v>0.706</v>
      </c>
      <c r="C502" s="43">
        <f t="shared" si="19"/>
        <v>1.081271791</v>
      </c>
      <c r="D502" s="43">
        <f t="shared" si="19"/>
        <v>1.3742688680000001</v>
      </c>
    </row>
    <row r="503" spans="1:4" ht="12.75">
      <c r="A503" s="16" t="s">
        <v>16</v>
      </c>
      <c r="B503" s="15">
        <f t="shared" si="19"/>
        <v>17.613</v>
      </c>
      <c r="C503" s="58">
        <f t="shared" si="19"/>
        <v>28.432157576</v>
      </c>
      <c r="D503" s="58">
        <f t="shared" si="19"/>
        <v>32.496631211</v>
      </c>
    </row>
    <row r="504" spans="1:4" ht="49.5" customHeight="1">
      <c r="A504" s="96" t="s">
        <v>139</v>
      </c>
      <c r="B504" s="113"/>
      <c r="C504" s="113"/>
      <c r="D504" s="109"/>
    </row>
    <row r="505" spans="1:4" ht="12.75" customHeight="1">
      <c r="A505" s="94"/>
      <c r="B505" s="95"/>
      <c r="C505" s="95"/>
      <c r="D505" s="95"/>
    </row>
    <row r="506" spans="1:4" ht="12.75">
      <c r="A506" s="3"/>
      <c r="B506" s="7"/>
      <c r="C506" s="7"/>
      <c r="D506" s="7"/>
    </row>
    <row r="507" ht="12.75">
      <c r="A507" s="1" t="s">
        <v>37</v>
      </c>
    </row>
    <row r="508" spans="1:4" ht="27" customHeight="1">
      <c r="A508" s="110" t="s">
        <v>146</v>
      </c>
      <c r="B508" s="122"/>
      <c r="C508" s="122"/>
      <c r="D508" s="122"/>
    </row>
    <row r="509" spans="1:4" ht="16.5" customHeight="1">
      <c r="A509" s="20"/>
      <c r="B509" s="20" t="s">
        <v>13</v>
      </c>
      <c r="C509" s="20" t="s">
        <v>14</v>
      </c>
      <c r="D509" s="20" t="s">
        <v>12</v>
      </c>
    </row>
    <row r="510" spans="1:4" ht="16.5" customHeight="1">
      <c r="A510" s="17" t="s">
        <v>74</v>
      </c>
      <c r="B510" s="18"/>
      <c r="C510" s="18"/>
      <c r="D510" s="18"/>
    </row>
    <row r="511" spans="1:4" ht="12.75">
      <c r="A511" s="23" t="s">
        <v>133</v>
      </c>
      <c r="B511" s="18">
        <f>139+8510</f>
        <v>8649</v>
      </c>
      <c r="C511" s="18">
        <f>59+4839</f>
        <v>4898</v>
      </c>
      <c r="D511" s="26">
        <f>B511+C511</f>
        <v>13547</v>
      </c>
    </row>
    <row r="512" spans="1:4" ht="12.75">
      <c r="A512" s="22" t="s">
        <v>51</v>
      </c>
      <c r="B512" s="18">
        <f>63+4870</f>
        <v>4933</v>
      </c>
      <c r="C512" s="18">
        <f>4+879</f>
        <v>883</v>
      </c>
      <c r="D512" s="26">
        <f aca="true" t="shared" si="20" ref="D512:D542">B512+C512</f>
        <v>5816</v>
      </c>
    </row>
    <row r="513" spans="1:4" ht="12.75">
      <c r="A513" s="23" t="s">
        <v>134</v>
      </c>
      <c r="B513" s="18">
        <f>108+4568</f>
        <v>4676</v>
      </c>
      <c r="C513" s="18">
        <f>45+3269</f>
        <v>3314</v>
      </c>
      <c r="D513" s="26">
        <f t="shared" si="20"/>
        <v>7990</v>
      </c>
    </row>
    <row r="514" spans="1:4" ht="12.75">
      <c r="A514" s="23" t="s">
        <v>18</v>
      </c>
      <c r="B514" s="18">
        <f>0+46</f>
        <v>46</v>
      </c>
      <c r="C514" s="18">
        <f>2+33</f>
        <v>35</v>
      </c>
      <c r="D514" s="26">
        <f t="shared" si="20"/>
        <v>81</v>
      </c>
    </row>
    <row r="515" spans="1:4" ht="12.75">
      <c r="A515" s="23" t="s">
        <v>16</v>
      </c>
      <c r="B515" s="18">
        <f>1+385</f>
        <v>386</v>
      </c>
      <c r="C515" s="18">
        <f>0+436</f>
        <v>436</v>
      </c>
      <c r="D515" s="26">
        <f t="shared" si="20"/>
        <v>822</v>
      </c>
    </row>
    <row r="516" spans="1:4" ht="16.5" customHeight="1">
      <c r="A516" s="17" t="s">
        <v>75</v>
      </c>
      <c r="B516" s="33"/>
      <c r="C516" s="33"/>
      <c r="D516" s="26"/>
    </row>
    <row r="517" spans="1:4" ht="12.75">
      <c r="A517" s="23" t="s">
        <v>133</v>
      </c>
      <c r="B517" s="18">
        <v>6293</v>
      </c>
      <c r="C517" s="18">
        <v>2613</v>
      </c>
      <c r="D517" s="26">
        <f t="shared" si="20"/>
        <v>8906</v>
      </c>
    </row>
    <row r="518" spans="1:4" ht="12.75">
      <c r="A518" s="22" t="s">
        <v>51</v>
      </c>
      <c r="B518" s="18">
        <v>4778</v>
      </c>
      <c r="C518" s="18">
        <v>1004</v>
      </c>
      <c r="D518" s="26">
        <f t="shared" si="20"/>
        <v>5782</v>
      </c>
    </row>
    <row r="519" spans="1:4" ht="12.75">
      <c r="A519" s="23" t="s">
        <v>134</v>
      </c>
      <c r="B519" s="18">
        <v>2594</v>
      </c>
      <c r="C519" s="18">
        <v>1626</v>
      </c>
      <c r="D519" s="26">
        <f t="shared" si="20"/>
        <v>4220</v>
      </c>
    </row>
    <row r="520" spans="1:4" ht="12.75">
      <c r="A520" s="23" t="s">
        <v>18</v>
      </c>
      <c r="B520" s="18">
        <v>23</v>
      </c>
      <c r="C520" s="18">
        <v>20</v>
      </c>
      <c r="D520" s="26">
        <f t="shared" si="20"/>
        <v>43</v>
      </c>
    </row>
    <row r="521" spans="1:4" ht="12.75">
      <c r="A521" s="23" t="s">
        <v>16</v>
      </c>
      <c r="B521" s="18">
        <v>366</v>
      </c>
      <c r="C521" s="18">
        <v>330</v>
      </c>
      <c r="D521" s="26">
        <f t="shared" si="20"/>
        <v>696</v>
      </c>
    </row>
    <row r="522" spans="1:4" ht="16.5" customHeight="1">
      <c r="A522" s="17" t="s">
        <v>76</v>
      </c>
      <c r="B522" s="33"/>
      <c r="C522" s="33"/>
      <c r="D522" s="26"/>
    </row>
    <row r="523" spans="1:4" ht="12.75">
      <c r="A523" s="23" t="s">
        <v>133</v>
      </c>
      <c r="B523" s="18">
        <v>5501</v>
      </c>
      <c r="C523" s="18">
        <v>1729</v>
      </c>
      <c r="D523" s="26">
        <f t="shared" si="20"/>
        <v>7230</v>
      </c>
    </row>
    <row r="524" spans="1:4" ht="12.75">
      <c r="A524" s="22" t="s">
        <v>51</v>
      </c>
      <c r="B524" s="18">
        <v>4512</v>
      </c>
      <c r="C524" s="18">
        <v>872</v>
      </c>
      <c r="D524" s="26">
        <f t="shared" si="20"/>
        <v>5384</v>
      </c>
    </row>
    <row r="525" spans="1:4" ht="12.75">
      <c r="A525" s="23" t="s">
        <v>134</v>
      </c>
      <c r="B525" s="18">
        <v>2159</v>
      </c>
      <c r="C525" s="18">
        <v>1037</v>
      </c>
      <c r="D525" s="26">
        <f t="shared" si="20"/>
        <v>3196</v>
      </c>
    </row>
    <row r="526" spans="1:4" ht="12.75">
      <c r="A526" s="23" t="s">
        <v>18</v>
      </c>
      <c r="B526" s="18">
        <v>24</v>
      </c>
      <c r="C526" s="18">
        <v>22</v>
      </c>
      <c r="D526" s="26">
        <f t="shared" si="20"/>
        <v>46</v>
      </c>
    </row>
    <row r="527" spans="1:4" ht="12.75">
      <c r="A527" s="23" t="s">
        <v>16</v>
      </c>
      <c r="B527" s="18">
        <v>380</v>
      </c>
      <c r="C527" s="18">
        <v>280</v>
      </c>
      <c r="D527" s="26">
        <f t="shared" si="20"/>
        <v>660</v>
      </c>
    </row>
    <row r="528" spans="1:4" ht="16.5" customHeight="1">
      <c r="A528" s="17" t="s">
        <v>81</v>
      </c>
      <c r="B528" s="33"/>
      <c r="C528" s="33"/>
      <c r="D528" s="26"/>
    </row>
    <row r="529" spans="1:4" ht="12.75">
      <c r="A529" s="23" t="s">
        <v>133</v>
      </c>
      <c r="B529" s="18">
        <v>4239</v>
      </c>
      <c r="C529" s="18">
        <v>1323</v>
      </c>
      <c r="D529" s="26">
        <f t="shared" si="20"/>
        <v>5562</v>
      </c>
    </row>
    <row r="530" spans="1:4" ht="12.75">
      <c r="A530" s="22" t="s">
        <v>51</v>
      </c>
      <c r="B530" s="18">
        <v>3270</v>
      </c>
      <c r="C530" s="18">
        <v>695</v>
      </c>
      <c r="D530" s="26">
        <f t="shared" si="20"/>
        <v>3965</v>
      </c>
    </row>
    <row r="531" spans="1:4" ht="12.75">
      <c r="A531" s="23" t="s">
        <v>134</v>
      </c>
      <c r="B531" s="18">
        <v>1698</v>
      </c>
      <c r="C531" s="18">
        <v>744</v>
      </c>
      <c r="D531" s="26">
        <f t="shared" si="20"/>
        <v>2442</v>
      </c>
    </row>
    <row r="532" spans="1:4" ht="12.75">
      <c r="A532" s="23" t="s">
        <v>18</v>
      </c>
      <c r="B532" s="18">
        <v>21</v>
      </c>
      <c r="C532" s="18">
        <v>15</v>
      </c>
      <c r="D532" s="26">
        <f t="shared" si="20"/>
        <v>36</v>
      </c>
    </row>
    <row r="533" spans="1:4" ht="12.75">
      <c r="A533" s="23" t="s">
        <v>16</v>
      </c>
      <c r="B533" s="18">
        <v>381</v>
      </c>
      <c r="C533" s="18">
        <v>198</v>
      </c>
      <c r="D533" s="26">
        <f t="shared" si="20"/>
        <v>579</v>
      </c>
    </row>
    <row r="534" spans="1:4" ht="16.5" customHeight="1">
      <c r="A534" s="17" t="s">
        <v>78</v>
      </c>
      <c r="B534" s="33"/>
      <c r="C534" s="33"/>
      <c r="D534" s="26"/>
    </row>
    <row r="535" spans="1:4" ht="12.75">
      <c r="A535" s="23" t="s">
        <v>133</v>
      </c>
      <c r="B535" s="18">
        <v>2504</v>
      </c>
      <c r="C535" s="18">
        <v>861</v>
      </c>
      <c r="D535" s="26">
        <f t="shared" si="20"/>
        <v>3365</v>
      </c>
    </row>
    <row r="536" spans="1:4" ht="12.75">
      <c r="A536" s="22" t="s">
        <v>51</v>
      </c>
      <c r="B536" s="18">
        <v>1513</v>
      </c>
      <c r="C536" s="18">
        <v>434</v>
      </c>
      <c r="D536" s="26">
        <f t="shared" si="20"/>
        <v>1947</v>
      </c>
    </row>
    <row r="537" spans="1:4" ht="12.75">
      <c r="A537" s="23" t="s">
        <v>134</v>
      </c>
      <c r="B537" s="18">
        <v>1086</v>
      </c>
      <c r="C537" s="18">
        <v>495</v>
      </c>
      <c r="D537" s="26">
        <f t="shared" si="20"/>
        <v>1581</v>
      </c>
    </row>
    <row r="538" spans="1:4" ht="12.75">
      <c r="A538" s="23" t="s">
        <v>18</v>
      </c>
      <c r="B538" s="18">
        <v>11</v>
      </c>
      <c r="C538" s="18">
        <v>9</v>
      </c>
      <c r="D538" s="26">
        <f t="shared" si="20"/>
        <v>20</v>
      </c>
    </row>
    <row r="539" spans="1:4" ht="12.75">
      <c r="A539" s="23" t="s">
        <v>16</v>
      </c>
      <c r="B539" s="18">
        <v>219</v>
      </c>
      <c r="C539" s="18">
        <v>120</v>
      </c>
      <c r="D539" s="26">
        <f t="shared" si="20"/>
        <v>339</v>
      </c>
    </row>
    <row r="540" spans="1:4" ht="16.5" customHeight="1">
      <c r="A540" s="17" t="s">
        <v>79</v>
      </c>
      <c r="B540" s="33"/>
      <c r="C540" s="33"/>
      <c r="D540" s="26"/>
    </row>
    <row r="541" spans="1:4" ht="12.75">
      <c r="A541" s="23" t="s">
        <v>133</v>
      </c>
      <c r="B541" s="18">
        <v>1141</v>
      </c>
      <c r="C541" s="18">
        <v>399</v>
      </c>
      <c r="D541" s="26">
        <f t="shared" si="20"/>
        <v>1540</v>
      </c>
    </row>
    <row r="542" spans="1:4" ht="12.75">
      <c r="A542" s="22" t="s">
        <v>51</v>
      </c>
      <c r="B542" s="18">
        <v>377</v>
      </c>
      <c r="C542" s="18">
        <v>150</v>
      </c>
      <c r="D542" s="26">
        <f t="shared" si="20"/>
        <v>527</v>
      </c>
    </row>
    <row r="543" spans="1:4" ht="12.75">
      <c r="A543" s="23" t="s">
        <v>134</v>
      </c>
      <c r="B543" s="18">
        <v>448</v>
      </c>
      <c r="C543" s="18">
        <v>216</v>
      </c>
      <c r="D543" s="26">
        <f>B543+C543</f>
        <v>664</v>
      </c>
    </row>
    <row r="544" spans="1:4" ht="12.75">
      <c r="A544" s="23" t="s">
        <v>18</v>
      </c>
      <c r="B544" s="18">
        <v>7</v>
      </c>
      <c r="C544" s="61">
        <v>4</v>
      </c>
      <c r="D544" s="26">
        <f>SUM(B544:C544)</f>
        <v>11</v>
      </c>
    </row>
    <row r="545" spans="1:4" ht="12.75">
      <c r="A545" s="23" t="s">
        <v>16</v>
      </c>
      <c r="B545" s="18">
        <v>83</v>
      </c>
      <c r="C545" s="18">
        <v>46</v>
      </c>
      <c r="D545" s="26">
        <f>B545+C545</f>
        <v>129</v>
      </c>
    </row>
    <row r="546" spans="1:4" ht="16.5" customHeight="1">
      <c r="A546" s="17" t="s">
        <v>12</v>
      </c>
      <c r="B546" s="33"/>
      <c r="C546" s="33"/>
      <c r="D546" s="26"/>
    </row>
    <row r="547" spans="1:4" ht="12.75">
      <c r="A547" s="23" t="s">
        <v>133</v>
      </c>
      <c r="B547" s="18">
        <f aca="true" t="shared" si="21" ref="B547:C549">B511+B517+B523+B529+B535+B541</f>
        <v>28327</v>
      </c>
      <c r="C547" s="18">
        <f t="shared" si="21"/>
        <v>11823</v>
      </c>
      <c r="D547" s="26">
        <f>B547+C547</f>
        <v>40150</v>
      </c>
    </row>
    <row r="548" spans="1:4" ht="12.75">
      <c r="A548" s="22" t="s">
        <v>51</v>
      </c>
      <c r="B548" s="18">
        <f t="shared" si="21"/>
        <v>19383</v>
      </c>
      <c r="C548" s="18">
        <f t="shared" si="21"/>
        <v>4038</v>
      </c>
      <c r="D548" s="26">
        <f>B548+C548</f>
        <v>23421</v>
      </c>
    </row>
    <row r="549" spans="1:4" ht="12.75">
      <c r="A549" s="23" t="s">
        <v>134</v>
      </c>
      <c r="B549" s="18">
        <f>B513+B519+B525+B531+B537+B543</f>
        <v>12661</v>
      </c>
      <c r="C549" s="18">
        <f t="shared" si="21"/>
        <v>7432</v>
      </c>
      <c r="D549" s="26">
        <f>B549+C549</f>
        <v>20093</v>
      </c>
    </row>
    <row r="550" spans="1:4" ht="12.75">
      <c r="A550" s="23" t="s">
        <v>18</v>
      </c>
      <c r="B550" s="18">
        <f>SUM(B514,B520,B526,B532,B538,B544)</f>
        <v>132</v>
      </c>
      <c r="C550" s="18">
        <f>SUM(C514,C520,C526,C532,C538,C544)</f>
        <v>105</v>
      </c>
      <c r="D550" s="26">
        <f>B550+C550</f>
        <v>237</v>
      </c>
    </row>
    <row r="551" spans="1:4" ht="12.75">
      <c r="A551" s="16" t="s">
        <v>16</v>
      </c>
      <c r="B551" s="19">
        <f>B515+B521+B527+B533+B539+B545</f>
        <v>1815</v>
      </c>
      <c r="C551" s="19">
        <f>C515+C521+C527+C533+C539+C545</f>
        <v>1410</v>
      </c>
      <c r="D551" s="19">
        <f>B551+C551</f>
        <v>3225</v>
      </c>
    </row>
    <row r="552" spans="1:4" ht="12.75" customHeight="1">
      <c r="A552" s="108"/>
      <c r="B552" s="108"/>
      <c r="C552" s="108"/>
      <c r="D552" s="107"/>
    </row>
    <row r="553" spans="1:233" ht="15" customHeight="1">
      <c r="A553" s="94"/>
      <c r="B553" s="95"/>
      <c r="C553" s="95"/>
      <c r="D553" s="95"/>
      <c r="E553" s="67"/>
      <c r="F553" s="94"/>
      <c r="G553" s="95"/>
      <c r="H553" s="95"/>
      <c r="I553" s="95"/>
      <c r="J553" s="94"/>
      <c r="K553" s="95"/>
      <c r="L553" s="95"/>
      <c r="M553" s="95"/>
      <c r="N553" s="94"/>
      <c r="O553" s="95"/>
      <c r="P553" s="95"/>
      <c r="Q553" s="95"/>
      <c r="R553" s="94"/>
      <c r="S553" s="95"/>
      <c r="T553" s="95"/>
      <c r="U553" s="95"/>
      <c r="V553" s="94"/>
      <c r="W553" s="95"/>
      <c r="X553" s="95"/>
      <c r="Y553" s="95"/>
      <c r="Z553" s="94"/>
      <c r="AA553" s="95"/>
      <c r="AB553" s="95"/>
      <c r="AC553" s="95"/>
      <c r="AD553" s="94"/>
      <c r="AE553" s="95"/>
      <c r="AF553" s="95"/>
      <c r="AG553" s="95"/>
      <c r="AH553" s="94"/>
      <c r="AI553" s="95"/>
      <c r="AJ553" s="95"/>
      <c r="AK553" s="95"/>
      <c r="AL553" s="94"/>
      <c r="AM553" s="95"/>
      <c r="AN553" s="95"/>
      <c r="AO553" s="95"/>
      <c r="AP553" s="94"/>
      <c r="AQ553" s="95"/>
      <c r="AR553" s="95"/>
      <c r="AS553" s="95"/>
      <c r="AT553" s="94"/>
      <c r="AU553" s="95"/>
      <c r="AV553" s="95"/>
      <c r="AW553" s="95"/>
      <c r="AX553" s="94"/>
      <c r="AY553" s="95"/>
      <c r="AZ553" s="95"/>
      <c r="BA553" s="95"/>
      <c r="BB553" s="94"/>
      <c r="BC553" s="95"/>
      <c r="BD553" s="95"/>
      <c r="BE553" s="95"/>
      <c r="BF553" s="94"/>
      <c r="BG553" s="95"/>
      <c r="BH553" s="95"/>
      <c r="BI553" s="95"/>
      <c r="BJ553" s="94"/>
      <c r="BK553" s="95"/>
      <c r="BL553" s="95"/>
      <c r="BM553" s="95"/>
      <c r="BN553" s="94"/>
      <c r="BO553" s="95"/>
      <c r="BP553" s="95"/>
      <c r="BQ553" s="95"/>
      <c r="BR553" s="94"/>
      <c r="BS553" s="95"/>
      <c r="BT553" s="95"/>
      <c r="BU553" s="95"/>
      <c r="BV553" s="94"/>
      <c r="BW553" s="95"/>
      <c r="BX553" s="95"/>
      <c r="BY553" s="95"/>
      <c r="BZ553" s="94"/>
      <c r="CA553" s="95"/>
      <c r="CB553" s="95"/>
      <c r="CC553" s="95"/>
      <c r="CD553" s="94"/>
      <c r="CE553" s="95"/>
      <c r="CF553" s="95"/>
      <c r="CG553" s="95"/>
      <c r="CH553" s="94"/>
      <c r="CI553" s="95"/>
      <c r="CJ553" s="95"/>
      <c r="CK553" s="95"/>
      <c r="CL553" s="94"/>
      <c r="CM553" s="95"/>
      <c r="CN553" s="95"/>
      <c r="CO553" s="95"/>
      <c r="CP553" s="94"/>
      <c r="CQ553" s="95"/>
      <c r="CR553" s="95"/>
      <c r="CS553" s="95"/>
      <c r="CT553" s="94"/>
      <c r="CU553" s="95"/>
      <c r="CV553" s="95"/>
      <c r="CW553" s="95"/>
      <c r="CX553" s="94"/>
      <c r="CY553" s="95"/>
      <c r="CZ553" s="95"/>
      <c r="DA553" s="95"/>
      <c r="DB553" s="94"/>
      <c r="DC553" s="95"/>
      <c r="DD553" s="95"/>
      <c r="DE553" s="95"/>
      <c r="DF553" s="94"/>
      <c r="DG553" s="95"/>
      <c r="DH553" s="95"/>
      <c r="DI553" s="95"/>
      <c r="DJ553" s="94"/>
      <c r="DK553" s="95"/>
      <c r="DL553" s="95"/>
      <c r="DM553" s="95"/>
      <c r="DN553" s="94"/>
      <c r="DO553" s="95"/>
      <c r="DP553" s="95"/>
      <c r="DQ553" s="95"/>
      <c r="DR553" s="94"/>
      <c r="DS553" s="95"/>
      <c r="DT553" s="95"/>
      <c r="DU553" s="95"/>
      <c r="DV553" s="94"/>
      <c r="DW553" s="95"/>
      <c r="DX553" s="95"/>
      <c r="DY553" s="95"/>
      <c r="DZ553" s="94"/>
      <c r="EA553" s="95"/>
      <c r="EB553" s="95"/>
      <c r="EC553" s="95"/>
      <c r="ED553" s="94"/>
      <c r="EE553" s="95"/>
      <c r="EF553" s="95"/>
      <c r="EG553" s="95"/>
      <c r="EH553" s="94"/>
      <c r="EI553" s="95"/>
      <c r="EJ553" s="95"/>
      <c r="EK553" s="95"/>
      <c r="EL553" s="94"/>
      <c r="EM553" s="95"/>
      <c r="EN553" s="95"/>
      <c r="EO553" s="95"/>
      <c r="EP553" s="94"/>
      <c r="EQ553" s="95"/>
      <c r="ER553" s="95"/>
      <c r="ES553" s="95"/>
      <c r="ET553" s="94"/>
      <c r="EU553" s="95"/>
      <c r="EV553" s="95"/>
      <c r="EW553" s="95"/>
      <c r="EX553" s="94"/>
      <c r="EY553" s="95"/>
      <c r="EZ553" s="95"/>
      <c r="FA553" s="95"/>
      <c r="FB553" s="94"/>
      <c r="FC553" s="95"/>
      <c r="FD553" s="95"/>
      <c r="FE553" s="95"/>
      <c r="FF553" s="94"/>
      <c r="FG553" s="95"/>
      <c r="FH553" s="95"/>
      <c r="FI553" s="95"/>
      <c r="FJ553" s="94"/>
      <c r="FK553" s="95"/>
      <c r="FL553" s="95"/>
      <c r="FM553" s="95"/>
      <c r="FN553" s="94"/>
      <c r="FO553" s="95"/>
      <c r="FP553" s="95"/>
      <c r="FQ553" s="95"/>
      <c r="FR553" s="94"/>
      <c r="FS553" s="95"/>
      <c r="FT553" s="95"/>
      <c r="FU553" s="95"/>
      <c r="FV553" s="94"/>
      <c r="FW553" s="95"/>
      <c r="FX553" s="95"/>
      <c r="FY553" s="95"/>
      <c r="FZ553" s="94"/>
      <c r="GA553" s="95"/>
      <c r="GB553" s="95"/>
      <c r="GC553" s="95"/>
      <c r="GD553" s="94"/>
      <c r="GE553" s="95"/>
      <c r="GF553" s="95"/>
      <c r="GG553" s="95"/>
      <c r="GH553" s="94"/>
      <c r="GI553" s="95"/>
      <c r="GJ553" s="95"/>
      <c r="GK553" s="95"/>
      <c r="GL553" s="94"/>
      <c r="GM553" s="95"/>
      <c r="GN553" s="95"/>
      <c r="GO553" s="95"/>
      <c r="GP553" s="94"/>
      <c r="GQ553" s="95"/>
      <c r="GR553" s="95"/>
      <c r="GS553" s="95"/>
      <c r="GT553" s="94"/>
      <c r="GU553" s="95"/>
      <c r="GV553" s="95"/>
      <c r="GW553" s="95"/>
      <c r="GX553" s="94"/>
      <c r="GY553" s="95"/>
      <c r="GZ553" s="95"/>
      <c r="HA553" s="95"/>
      <c r="HB553" s="94"/>
      <c r="HC553" s="95"/>
      <c r="HD553" s="95"/>
      <c r="HE553" s="95"/>
      <c r="HF553" s="94"/>
      <c r="HG553" s="95"/>
      <c r="HH553" s="95"/>
      <c r="HI553" s="95"/>
      <c r="HJ553" s="94"/>
      <c r="HK553" s="95"/>
      <c r="HL553" s="95"/>
      <c r="HM553" s="95"/>
      <c r="HN553" s="94"/>
      <c r="HO553" s="95"/>
      <c r="HP553" s="95"/>
      <c r="HQ553" s="95"/>
      <c r="HR553" s="94"/>
      <c r="HS553" s="95"/>
      <c r="HT553" s="95"/>
      <c r="HU553" s="95"/>
      <c r="HV553" s="94"/>
      <c r="HW553" s="95"/>
      <c r="HX553" s="95"/>
      <c r="HY553" s="95"/>
    </row>
    <row r="554" spans="1:4" ht="12.75">
      <c r="A554" s="1" t="s">
        <v>38</v>
      </c>
      <c r="B554" s="1"/>
      <c r="C554" s="1"/>
      <c r="D554" s="1"/>
    </row>
    <row r="555" spans="1:4" ht="27" customHeight="1">
      <c r="A555" s="110" t="s">
        <v>105</v>
      </c>
      <c r="B555" s="111"/>
      <c r="C555" s="111"/>
      <c r="D555" s="112"/>
    </row>
    <row r="556" spans="1:4" ht="15.75" customHeight="1">
      <c r="A556" s="20"/>
      <c r="B556" s="20" t="s">
        <v>13</v>
      </c>
      <c r="C556" s="20" t="s">
        <v>14</v>
      </c>
      <c r="D556" s="20" t="s">
        <v>12</v>
      </c>
    </row>
    <row r="557" spans="1:4" ht="16.5" customHeight="1">
      <c r="A557" s="17" t="s">
        <v>74</v>
      </c>
      <c r="B557" s="23"/>
      <c r="C557" s="23"/>
      <c r="D557" s="23"/>
    </row>
    <row r="558" spans="1:4" ht="12.75">
      <c r="A558" s="23" t="s">
        <v>133</v>
      </c>
      <c r="B558" s="13">
        <f>0.37076+322.4161766</f>
        <v>322.7869366</v>
      </c>
      <c r="C558" s="13">
        <f>0.158664+174.8369331</f>
        <v>174.9955971</v>
      </c>
      <c r="D558" s="28">
        <f>B558+C558</f>
        <v>497.7825337</v>
      </c>
    </row>
    <row r="559" spans="1:4" ht="12.75">
      <c r="A559" s="22" t="s">
        <v>51</v>
      </c>
      <c r="B559" s="13">
        <f>0.016984+21.2831738</f>
        <v>21.3001578</v>
      </c>
      <c r="C559" s="13">
        <f>0.001395+3.0401623</f>
        <v>3.0415573</v>
      </c>
      <c r="D559" s="28">
        <f aca="true" t="shared" si="22" ref="D559:D592">B559+C559</f>
        <v>24.341715100000002</v>
      </c>
    </row>
    <row r="560" spans="1:4" ht="12.75">
      <c r="A560" s="23" t="s">
        <v>134</v>
      </c>
      <c r="B560" s="13">
        <f>0.087527+49.6306362</f>
        <v>49.7181632</v>
      </c>
      <c r="C560" s="13">
        <f>0.035932+34.5994457</f>
        <v>34.6353777</v>
      </c>
      <c r="D560" s="28">
        <f t="shared" si="22"/>
        <v>84.3535409</v>
      </c>
    </row>
    <row r="561" spans="1:4" ht="12.75">
      <c r="A561" s="23" t="s">
        <v>18</v>
      </c>
      <c r="B561" s="13">
        <f>0+0.235002</f>
        <v>0.235002</v>
      </c>
      <c r="C561" s="13">
        <f>0.000249+0.188591</f>
        <v>0.18884</v>
      </c>
      <c r="D561" s="28">
        <f t="shared" si="22"/>
        <v>0.423842</v>
      </c>
    </row>
    <row r="562" spans="1:4" ht="12.75">
      <c r="A562" s="23" t="s">
        <v>16</v>
      </c>
      <c r="B562" s="13">
        <f>0.000846+4.0596599</f>
        <v>4.0605059</v>
      </c>
      <c r="C562" s="13">
        <f>0+4.2999783</f>
        <v>4.2999783</v>
      </c>
      <c r="D562" s="28">
        <f t="shared" si="22"/>
        <v>8.3604842</v>
      </c>
    </row>
    <row r="563" spans="1:4" ht="16.5" customHeight="1">
      <c r="A563" s="17" t="s">
        <v>75</v>
      </c>
      <c r="B563" s="32"/>
      <c r="C563" s="32"/>
      <c r="D563" s="28"/>
    </row>
    <row r="564" spans="1:4" ht="12.75">
      <c r="A564" s="23" t="s">
        <v>133</v>
      </c>
      <c r="B564" s="13">
        <v>241.7830331</v>
      </c>
      <c r="C564" s="13">
        <v>95.0518166</v>
      </c>
      <c r="D564" s="28">
        <f t="shared" si="22"/>
        <v>336.8348497</v>
      </c>
    </row>
    <row r="565" spans="1:4" ht="12.75">
      <c r="A565" s="22" t="s">
        <v>51</v>
      </c>
      <c r="B565" s="13">
        <v>23.8116222</v>
      </c>
      <c r="C565" s="13">
        <v>4.0778511</v>
      </c>
      <c r="D565" s="28">
        <f t="shared" si="22"/>
        <v>27.8894733</v>
      </c>
    </row>
    <row r="566" spans="1:4" ht="12.75">
      <c r="A566" s="23" t="s">
        <v>134</v>
      </c>
      <c r="B566" s="13">
        <v>27.7065395</v>
      </c>
      <c r="C566" s="13">
        <v>17.6854106</v>
      </c>
      <c r="D566" s="28">
        <f t="shared" si="22"/>
        <v>45.3919501</v>
      </c>
    </row>
    <row r="567" spans="1:4" ht="12.75">
      <c r="A567" s="23" t="s">
        <v>18</v>
      </c>
      <c r="B567" s="13">
        <v>0.168248</v>
      </c>
      <c r="C567" s="13">
        <v>0.123002</v>
      </c>
      <c r="D567" s="28">
        <f t="shared" si="22"/>
        <v>0.29125</v>
      </c>
    </row>
    <row r="568" spans="1:4" ht="12.75">
      <c r="A568" s="23" t="s">
        <v>16</v>
      </c>
      <c r="B568" s="13">
        <v>3.6195754</v>
      </c>
      <c r="C568" s="13">
        <v>3.3126662</v>
      </c>
      <c r="D568" s="28">
        <f t="shared" si="22"/>
        <v>6.932241599999999</v>
      </c>
    </row>
    <row r="569" spans="1:4" ht="16.5" customHeight="1">
      <c r="A569" s="17" t="s">
        <v>76</v>
      </c>
      <c r="B569" s="32"/>
      <c r="C569" s="32"/>
      <c r="D569" s="28"/>
    </row>
    <row r="570" spans="1:4" ht="12.75">
      <c r="A570" s="23" t="s">
        <v>133</v>
      </c>
      <c r="B570" s="13">
        <v>211.0838596</v>
      </c>
      <c r="C570" s="13">
        <v>63.6489792</v>
      </c>
      <c r="D570" s="28">
        <f t="shared" si="22"/>
        <v>274.7328388</v>
      </c>
    </row>
    <row r="571" spans="1:4" ht="12.75">
      <c r="A571" s="22" t="s">
        <v>51</v>
      </c>
      <c r="B571" s="13">
        <v>23.757119</v>
      </c>
      <c r="C571" s="13">
        <v>3.9695905</v>
      </c>
      <c r="D571" s="28">
        <f t="shared" si="22"/>
        <v>27.7267095</v>
      </c>
    </row>
    <row r="572" spans="1:4" ht="12.75">
      <c r="A572" s="23" t="s">
        <v>134</v>
      </c>
      <c r="B572" s="13">
        <v>23.6128886</v>
      </c>
      <c r="C572" s="13">
        <v>11.153691</v>
      </c>
      <c r="D572" s="28">
        <f t="shared" si="22"/>
        <v>34.7665796</v>
      </c>
    </row>
    <row r="573" spans="1:4" ht="12.75">
      <c r="A573" s="23" t="s">
        <v>18</v>
      </c>
      <c r="B573" s="13">
        <v>0.1124989</v>
      </c>
      <c r="C573" s="13">
        <v>0.123177</v>
      </c>
      <c r="D573" s="28">
        <f t="shared" si="22"/>
        <v>0.2356759</v>
      </c>
    </row>
    <row r="574" spans="1:4" ht="12.75">
      <c r="A574" s="23" t="s">
        <v>16</v>
      </c>
      <c r="B574" s="13">
        <v>3.8591265</v>
      </c>
      <c r="C574" s="13">
        <v>2.6968407</v>
      </c>
      <c r="D574" s="28">
        <f t="shared" si="22"/>
        <v>6.5559671999999996</v>
      </c>
    </row>
    <row r="575" spans="1:4" ht="16.5" customHeight="1">
      <c r="A575" s="17" t="s">
        <v>81</v>
      </c>
      <c r="B575" s="32"/>
      <c r="C575" s="32"/>
      <c r="D575" s="28"/>
    </row>
    <row r="576" spans="1:4" ht="12.75">
      <c r="A576" s="23" t="s">
        <v>133</v>
      </c>
      <c r="B576" s="13">
        <v>161.2892934</v>
      </c>
      <c r="C576" s="13">
        <v>49.640976</v>
      </c>
      <c r="D576" s="28">
        <f t="shared" si="22"/>
        <v>210.9302694</v>
      </c>
    </row>
    <row r="577" spans="1:4" ht="12.75">
      <c r="A577" s="22" t="s">
        <v>51</v>
      </c>
      <c r="B577" s="13">
        <v>16.0718924</v>
      </c>
      <c r="C577" s="13">
        <v>3.3637798</v>
      </c>
      <c r="D577" s="28">
        <f t="shared" si="22"/>
        <v>19.4356722</v>
      </c>
    </row>
    <row r="578" spans="1:4" ht="12.75">
      <c r="A578" s="23" t="s">
        <v>134</v>
      </c>
      <c r="B578" s="13">
        <v>18.4562485</v>
      </c>
      <c r="C578" s="13">
        <v>8.1334025</v>
      </c>
      <c r="D578" s="28">
        <f t="shared" si="22"/>
        <v>26.589651000000003</v>
      </c>
    </row>
    <row r="579" spans="1:4" ht="12.75">
      <c r="A579" s="23" t="s">
        <v>18</v>
      </c>
      <c r="B579" s="13">
        <v>0.140611</v>
      </c>
      <c r="C579" s="13">
        <v>0.109849</v>
      </c>
      <c r="D579" s="28">
        <f t="shared" si="22"/>
        <v>0.25046</v>
      </c>
    </row>
    <row r="580" spans="1:4" ht="12.75">
      <c r="A580" s="23" t="s">
        <v>16</v>
      </c>
      <c r="B580" s="13">
        <v>3.8745876</v>
      </c>
      <c r="C580" s="13">
        <v>2.0433789</v>
      </c>
      <c r="D580" s="28">
        <f t="shared" si="22"/>
        <v>5.9179665</v>
      </c>
    </row>
    <row r="581" spans="1:4" ht="16.5" customHeight="1">
      <c r="A581" s="17" t="s">
        <v>78</v>
      </c>
      <c r="B581" s="32"/>
      <c r="C581" s="32"/>
      <c r="D581" s="28"/>
    </row>
    <row r="582" spans="1:4" ht="12.75">
      <c r="A582" s="23" t="s">
        <v>133</v>
      </c>
      <c r="B582" s="13">
        <v>92.1414435</v>
      </c>
      <c r="C582" s="13">
        <v>30.6156205</v>
      </c>
      <c r="D582" s="28">
        <f t="shared" si="22"/>
        <v>122.75706399999999</v>
      </c>
    </row>
    <row r="583" spans="1:4" ht="12.75">
      <c r="A583" s="22" t="s">
        <v>51</v>
      </c>
      <c r="B583" s="13">
        <v>6.4807544</v>
      </c>
      <c r="C583" s="13">
        <v>1.8778437</v>
      </c>
      <c r="D583" s="28">
        <f t="shared" si="22"/>
        <v>8.3585981</v>
      </c>
    </row>
    <row r="584" spans="1:4" ht="12.75">
      <c r="A584" s="23" t="s">
        <v>134</v>
      </c>
      <c r="B584" s="13">
        <v>11.5841235</v>
      </c>
      <c r="C584" s="13">
        <v>5.2782677</v>
      </c>
      <c r="D584" s="28">
        <f t="shared" si="22"/>
        <v>16.8623912</v>
      </c>
    </row>
    <row r="585" spans="1:4" ht="12.75">
      <c r="A585" s="23" t="s">
        <v>18</v>
      </c>
      <c r="B585" s="13">
        <v>0.0529</v>
      </c>
      <c r="C585" s="13">
        <v>0.057537</v>
      </c>
      <c r="D585" s="28">
        <f t="shared" si="22"/>
        <v>0.11043700000000001</v>
      </c>
    </row>
    <row r="586" spans="1:4" ht="12.75">
      <c r="A586" s="23" t="s">
        <v>16</v>
      </c>
      <c r="B586" s="13">
        <v>2.2820608</v>
      </c>
      <c r="C586" s="13">
        <v>1.1976138</v>
      </c>
      <c r="D586" s="28">
        <f t="shared" si="22"/>
        <v>3.4796746</v>
      </c>
    </row>
    <row r="587" spans="1:4" ht="16.5" customHeight="1">
      <c r="A587" s="17" t="s">
        <v>79</v>
      </c>
      <c r="B587" s="32"/>
      <c r="C587" s="32"/>
      <c r="D587" s="28"/>
    </row>
    <row r="588" spans="1:4" ht="12.75">
      <c r="A588" s="23" t="s">
        <v>133</v>
      </c>
      <c r="B588" s="13">
        <v>41.5472955</v>
      </c>
      <c r="C588" s="13">
        <v>14.4051728</v>
      </c>
      <c r="D588" s="28">
        <f t="shared" si="22"/>
        <v>55.9524683</v>
      </c>
    </row>
    <row r="589" spans="1:4" ht="12.75">
      <c r="A589" s="22" t="s">
        <v>51</v>
      </c>
      <c r="B589" s="13">
        <v>1.3826549</v>
      </c>
      <c r="C589" s="13">
        <v>0.761219</v>
      </c>
      <c r="D589" s="28">
        <f t="shared" si="22"/>
        <v>2.1438739</v>
      </c>
    </row>
    <row r="590" spans="1:4" ht="12.75">
      <c r="A590" s="23" t="s">
        <v>134</v>
      </c>
      <c r="B590" s="13">
        <v>4.7746007</v>
      </c>
      <c r="C590" s="13">
        <v>2.2560589</v>
      </c>
      <c r="D590" s="28">
        <f t="shared" si="22"/>
        <v>7.0306596</v>
      </c>
    </row>
    <row r="591" spans="1:4" ht="12.75">
      <c r="A591" s="23" t="s">
        <v>18</v>
      </c>
      <c r="B591" s="13">
        <v>0.03722</v>
      </c>
      <c r="C591" s="13">
        <v>0.025384</v>
      </c>
      <c r="D591" s="28">
        <f t="shared" si="22"/>
        <v>0.062604</v>
      </c>
    </row>
    <row r="592" spans="1:4" ht="12.75">
      <c r="A592" s="23" t="s">
        <v>16</v>
      </c>
      <c r="B592" s="13">
        <v>0.788207</v>
      </c>
      <c r="C592" s="13">
        <v>0.46209</v>
      </c>
      <c r="D592" s="28">
        <f t="shared" si="22"/>
        <v>1.250297</v>
      </c>
    </row>
    <row r="593" spans="1:4" ht="16.5" customHeight="1">
      <c r="A593" s="17" t="s">
        <v>12</v>
      </c>
      <c r="B593" s="32"/>
      <c r="C593" s="32"/>
      <c r="D593" s="28"/>
    </row>
    <row r="594" spans="1:4" ht="12.75">
      <c r="A594" s="23" t="s">
        <v>133</v>
      </c>
      <c r="B594" s="13">
        <f>B558+B564+B570+B576+B582+B588</f>
        <v>1070.6318617</v>
      </c>
      <c r="C594" s="13">
        <f aca="true" t="shared" si="23" ref="B594:C598">C558+C564+C570+C576+C582+C588</f>
        <v>428.3581622</v>
      </c>
      <c r="D594" s="28">
        <f>B594+C594</f>
        <v>1498.9900238999999</v>
      </c>
    </row>
    <row r="595" spans="1:4" ht="12.75">
      <c r="A595" s="22" t="s">
        <v>51</v>
      </c>
      <c r="B595" s="13">
        <f t="shared" si="23"/>
        <v>92.8042007</v>
      </c>
      <c r="C595" s="13">
        <f t="shared" si="23"/>
        <v>17.0918414</v>
      </c>
      <c r="D595" s="28">
        <f>B595+C595</f>
        <v>109.89604209999999</v>
      </c>
    </row>
    <row r="596" spans="1:4" ht="12.75">
      <c r="A596" s="23" t="s">
        <v>134</v>
      </c>
      <c r="B596" s="13">
        <f t="shared" si="23"/>
        <v>135.852564</v>
      </c>
      <c r="C596" s="13">
        <f t="shared" si="23"/>
        <v>79.1422084</v>
      </c>
      <c r="D596" s="28">
        <f>B596+C596</f>
        <v>214.9947724</v>
      </c>
    </row>
    <row r="597" spans="1:4" ht="12.75">
      <c r="A597" s="23" t="s">
        <v>18</v>
      </c>
      <c r="B597" s="13">
        <f t="shared" si="23"/>
        <v>0.7464799</v>
      </c>
      <c r="C597" s="13">
        <f t="shared" si="23"/>
        <v>0.6277889999999999</v>
      </c>
      <c r="D597" s="28">
        <f>B597+C597</f>
        <v>1.3742689</v>
      </c>
    </row>
    <row r="598" spans="1:4" ht="12.75">
      <c r="A598" s="16" t="s">
        <v>16</v>
      </c>
      <c r="B598" s="15">
        <f t="shared" si="23"/>
        <v>18.4840632</v>
      </c>
      <c r="C598" s="15">
        <f t="shared" si="23"/>
        <v>14.0125679</v>
      </c>
      <c r="D598" s="15">
        <f>B598+C598</f>
        <v>32.4966311</v>
      </c>
    </row>
    <row r="599" spans="1:4" ht="48" customHeight="1">
      <c r="A599" s="108" t="s">
        <v>140</v>
      </c>
      <c r="B599" s="109"/>
      <c r="C599" s="109"/>
      <c r="D599" s="109"/>
    </row>
    <row r="600" spans="1:4" ht="12.75">
      <c r="A600" s="94"/>
      <c r="B600" s="95"/>
      <c r="C600" s="95"/>
      <c r="D600" s="95"/>
    </row>
    <row r="602" spans="1:4" ht="12.75">
      <c r="A602" s="117" t="s">
        <v>39</v>
      </c>
      <c r="B602" s="117"/>
      <c r="C602" s="117"/>
      <c r="D602" s="117"/>
    </row>
    <row r="603" spans="1:4" ht="27" customHeight="1">
      <c r="A603" s="110" t="s">
        <v>89</v>
      </c>
      <c r="B603" s="110"/>
      <c r="C603" s="110"/>
      <c r="D603" s="104"/>
    </row>
    <row r="604" spans="1:4" ht="15.75" customHeight="1">
      <c r="A604" s="20"/>
      <c r="B604" s="20" t="s">
        <v>13</v>
      </c>
      <c r="C604" s="20" t="s">
        <v>14</v>
      </c>
      <c r="D604" s="20" t="s">
        <v>12</v>
      </c>
    </row>
    <row r="605" spans="1:4" ht="16.5" customHeight="1">
      <c r="A605" s="17" t="s">
        <v>5</v>
      </c>
      <c r="B605" s="23"/>
      <c r="C605" s="23"/>
      <c r="D605" s="23"/>
    </row>
    <row r="606" spans="1:4" ht="12.75">
      <c r="A606" s="23" t="s">
        <v>135</v>
      </c>
      <c r="B606" s="18">
        <v>7537</v>
      </c>
      <c r="C606" s="18">
        <v>4015</v>
      </c>
      <c r="D606" s="26">
        <f>B606+C606</f>
        <v>11552</v>
      </c>
    </row>
    <row r="607" spans="1:4" ht="12.75">
      <c r="A607" s="22" t="s">
        <v>51</v>
      </c>
      <c r="B607" s="18">
        <v>3537</v>
      </c>
      <c r="C607" s="18">
        <v>933</v>
      </c>
      <c r="D607" s="26">
        <f aca="true" t="shared" si="24" ref="D607:D622">B607+C607</f>
        <v>4470</v>
      </c>
    </row>
    <row r="608" spans="1:4" ht="12.75">
      <c r="A608" s="23" t="s">
        <v>136</v>
      </c>
      <c r="B608" s="18">
        <v>2928</v>
      </c>
      <c r="C608" s="18">
        <v>1949</v>
      </c>
      <c r="D608" s="26">
        <f t="shared" si="24"/>
        <v>4877</v>
      </c>
    </row>
    <row r="609" spans="1:4" ht="12.75">
      <c r="A609" s="23" t="s">
        <v>18</v>
      </c>
      <c r="B609" s="18">
        <v>6</v>
      </c>
      <c r="C609" s="18">
        <v>6</v>
      </c>
      <c r="D609" s="26">
        <f t="shared" si="24"/>
        <v>12</v>
      </c>
    </row>
    <row r="610" spans="1:4" ht="12.75">
      <c r="A610" s="23" t="s">
        <v>16</v>
      </c>
      <c r="B610" s="18">
        <v>35</v>
      </c>
      <c r="C610" s="18">
        <v>38</v>
      </c>
      <c r="D610" s="26">
        <f t="shared" si="24"/>
        <v>73</v>
      </c>
    </row>
    <row r="611" spans="1:4" ht="16.5" customHeight="1">
      <c r="A611" s="17" t="s">
        <v>15</v>
      </c>
      <c r="B611" s="33"/>
      <c r="C611" s="33"/>
      <c r="D611" s="26"/>
    </row>
    <row r="612" spans="1:4" ht="12.75">
      <c r="A612" s="23" t="s">
        <v>135</v>
      </c>
      <c r="B612" s="18">
        <v>48638</v>
      </c>
      <c r="C612" s="18">
        <v>35700</v>
      </c>
      <c r="D612" s="26">
        <f t="shared" si="24"/>
        <v>84338</v>
      </c>
    </row>
    <row r="613" spans="1:4" ht="12.75">
      <c r="A613" s="22" t="s">
        <v>51</v>
      </c>
      <c r="B613" s="18">
        <v>12095</v>
      </c>
      <c r="C613" s="18">
        <v>2360</v>
      </c>
      <c r="D613" s="26">
        <f t="shared" si="24"/>
        <v>14455</v>
      </c>
    </row>
    <row r="614" spans="1:4" ht="12.75">
      <c r="A614" s="23" t="s">
        <v>136</v>
      </c>
      <c r="B614" s="18">
        <v>27891</v>
      </c>
      <c r="C614" s="18">
        <v>19431</v>
      </c>
      <c r="D614" s="26">
        <f t="shared" si="24"/>
        <v>47322</v>
      </c>
    </row>
    <row r="615" spans="1:4" ht="12.75">
      <c r="A615" s="23" t="s">
        <v>18</v>
      </c>
      <c r="B615" s="18">
        <v>1441</v>
      </c>
      <c r="C615" s="18">
        <v>801</v>
      </c>
      <c r="D615" s="26">
        <f t="shared" si="24"/>
        <v>2242</v>
      </c>
    </row>
    <row r="616" spans="1:4" ht="12.75">
      <c r="A616" s="23" t="s">
        <v>16</v>
      </c>
      <c r="B616" s="18">
        <v>1438</v>
      </c>
      <c r="C616" s="18">
        <v>1096</v>
      </c>
      <c r="D616" s="26">
        <f t="shared" si="24"/>
        <v>2534</v>
      </c>
    </row>
    <row r="617" spans="1:4" ht="16.5" customHeight="1">
      <c r="A617" s="17" t="s">
        <v>8</v>
      </c>
      <c r="B617" s="33"/>
      <c r="C617" s="33"/>
      <c r="D617" s="26"/>
    </row>
    <row r="618" spans="1:4" ht="12.75">
      <c r="A618" s="23" t="s">
        <v>135</v>
      </c>
      <c r="B618" s="18">
        <v>195402</v>
      </c>
      <c r="C618" s="18">
        <v>137515</v>
      </c>
      <c r="D618" s="26">
        <f t="shared" si="24"/>
        <v>332917</v>
      </c>
    </row>
    <row r="619" spans="1:4" ht="12.75">
      <c r="A619" s="22" t="s">
        <v>51</v>
      </c>
      <c r="B619" s="18">
        <v>35682</v>
      </c>
      <c r="C619" s="18">
        <v>8398</v>
      </c>
      <c r="D619" s="26">
        <f t="shared" si="24"/>
        <v>44080</v>
      </c>
    </row>
    <row r="620" spans="1:4" ht="12.75">
      <c r="A620" s="23" t="s">
        <v>136</v>
      </c>
      <c r="B620" s="18">
        <v>139094</v>
      </c>
      <c r="C620" s="18">
        <v>97321</v>
      </c>
      <c r="D620" s="26">
        <f t="shared" si="24"/>
        <v>236415</v>
      </c>
    </row>
    <row r="621" spans="1:4" ht="12.75">
      <c r="A621" s="23" t="s">
        <v>18</v>
      </c>
      <c r="B621" s="18">
        <v>3262</v>
      </c>
      <c r="C621" s="18">
        <v>1686</v>
      </c>
      <c r="D621" s="26">
        <f t="shared" si="24"/>
        <v>4948</v>
      </c>
    </row>
    <row r="622" spans="1:4" ht="12.75">
      <c r="A622" s="23" t="s">
        <v>16</v>
      </c>
      <c r="B622" s="18">
        <v>10721</v>
      </c>
      <c r="C622" s="19">
        <v>6839</v>
      </c>
      <c r="D622" s="19">
        <f t="shared" si="24"/>
        <v>17560</v>
      </c>
    </row>
    <row r="623" spans="1:4" ht="15.75" customHeight="1">
      <c r="A623" s="96" t="s">
        <v>67</v>
      </c>
      <c r="B623" s="115"/>
      <c r="C623" s="115"/>
      <c r="D623" s="116"/>
    </row>
    <row r="624" spans="1:4" ht="12.75">
      <c r="A624" s="5"/>
      <c r="B624" s="5"/>
      <c r="C624" s="5"/>
      <c r="D624" s="5"/>
    </row>
    <row r="625" spans="1:4" ht="12.75">
      <c r="A625" s="5"/>
      <c r="B625" s="5"/>
      <c r="C625" s="5"/>
      <c r="D625" s="5"/>
    </row>
    <row r="627" spans="1:4" ht="12.75">
      <c r="A627" s="117" t="s">
        <v>40</v>
      </c>
      <c r="B627" s="118"/>
      <c r="C627" s="118"/>
      <c r="D627" s="118"/>
    </row>
    <row r="628" spans="1:4" ht="27.75" customHeight="1">
      <c r="A628" s="110" t="s">
        <v>104</v>
      </c>
      <c r="B628" s="111"/>
      <c r="C628" s="111"/>
      <c r="D628" s="112"/>
    </row>
    <row r="629" spans="1:4" ht="15.75" customHeight="1">
      <c r="A629" s="20"/>
      <c r="B629" s="20" t="s">
        <v>13</v>
      </c>
      <c r="C629" s="20" t="s">
        <v>14</v>
      </c>
      <c r="D629" s="20" t="s">
        <v>12</v>
      </c>
    </row>
    <row r="630" spans="1:4" ht="16.5" customHeight="1">
      <c r="A630" s="17" t="s">
        <v>5</v>
      </c>
      <c r="B630" s="13"/>
      <c r="C630" s="13"/>
      <c r="D630" s="13"/>
    </row>
    <row r="631" spans="1:4" ht="12.75">
      <c r="A631" s="23" t="s">
        <v>135</v>
      </c>
      <c r="B631" s="13">
        <v>64.490126</v>
      </c>
      <c r="C631" s="13">
        <v>35.8845484</v>
      </c>
      <c r="D631" s="28">
        <f>B631+C631</f>
        <v>100.3746744</v>
      </c>
    </row>
    <row r="632" spans="1:4" ht="12.75">
      <c r="A632" s="22" t="s">
        <v>51</v>
      </c>
      <c r="B632" s="13">
        <v>8.2443166</v>
      </c>
      <c r="C632" s="13">
        <v>2.4887252</v>
      </c>
      <c r="D632" s="28">
        <f aca="true" t="shared" si="25" ref="D632:D653">B632+C632</f>
        <v>10.733041799999999</v>
      </c>
    </row>
    <row r="633" spans="1:4" ht="12.75">
      <c r="A633" s="23" t="s">
        <v>136</v>
      </c>
      <c r="B633" s="13">
        <v>47.4772799</v>
      </c>
      <c r="C633" s="13">
        <v>32.9501212</v>
      </c>
      <c r="D633" s="28">
        <f t="shared" si="25"/>
        <v>80.4274011</v>
      </c>
    </row>
    <row r="634" spans="1:4" ht="12.75">
      <c r="A634" s="23" t="s">
        <v>18</v>
      </c>
      <c r="B634" s="13">
        <v>0.019777</v>
      </c>
      <c r="C634" s="13">
        <v>0.017474</v>
      </c>
      <c r="D634" s="28">
        <f t="shared" si="25"/>
        <v>0.037251</v>
      </c>
    </row>
    <row r="635" spans="1:4" ht="12.75">
      <c r="A635" s="23" t="s">
        <v>16</v>
      </c>
      <c r="B635" s="13">
        <v>0.1380385</v>
      </c>
      <c r="C635" s="13">
        <v>0.1866694</v>
      </c>
      <c r="D635" s="28">
        <f t="shared" si="25"/>
        <v>0.32470790000000005</v>
      </c>
    </row>
    <row r="636" spans="1:4" ht="16.5" customHeight="1">
      <c r="A636" s="17" t="s">
        <v>15</v>
      </c>
      <c r="B636" s="32"/>
      <c r="C636" s="32"/>
      <c r="D636" s="28"/>
    </row>
    <row r="637" spans="1:4" ht="12.75">
      <c r="A637" s="23" t="s">
        <v>135</v>
      </c>
      <c r="B637" s="13">
        <v>611.6212982</v>
      </c>
      <c r="C637" s="13">
        <v>454.7278694</v>
      </c>
      <c r="D637" s="28">
        <f t="shared" si="25"/>
        <v>1066.3491675999999</v>
      </c>
    </row>
    <row r="638" spans="1:4" ht="12.75">
      <c r="A638" s="22" t="s">
        <v>51</v>
      </c>
      <c r="B638" s="13">
        <v>38.3607627</v>
      </c>
      <c r="C638" s="13">
        <v>6.9529167</v>
      </c>
      <c r="D638" s="28">
        <f t="shared" si="25"/>
        <v>45.313679400000005</v>
      </c>
    </row>
    <row r="639" spans="1:4" ht="12.75">
      <c r="A639" s="23" t="s">
        <v>136</v>
      </c>
      <c r="B639" s="13">
        <v>734.8706919</v>
      </c>
      <c r="C639" s="13">
        <v>503.685918</v>
      </c>
      <c r="D639" s="28">
        <f t="shared" si="25"/>
        <v>1238.5566099</v>
      </c>
    </row>
    <row r="640" spans="1:4" ht="12.75">
      <c r="A640" s="23" t="s">
        <v>18</v>
      </c>
      <c r="B640" s="13">
        <v>30.2164292</v>
      </c>
      <c r="C640" s="13">
        <v>16.7385806</v>
      </c>
      <c r="D640" s="28">
        <f t="shared" si="25"/>
        <v>46.9550098</v>
      </c>
    </row>
    <row r="641" spans="1:4" ht="12.75">
      <c r="A641" s="23" t="s">
        <v>16</v>
      </c>
      <c r="B641" s="13">
        <v>11.7992434</v>
      </c>
      <c r="C641" s="13">
        <v>9.3142816</v>
      </c>
      <c r="D641" s="28">
        <f t="shared" si="25"/>
        <v>21.113525</v>
      </c>
    </row>
    <row r="642" spans="1:4" ht="16.5" customHeight="1">
      <c r="A642" s="17" t="s">
        <v>8</v>
      </c>
      <c r="B642" s="32"/>
      <c r="C642" s="32"/>
      <c r="D642" s="28"/>
    </row>
    <row r="643" spans="1:4" ht="12.75">
      <c r="A643" s="23" t="s">
        <v>135</v>
      </c>
      <c r="B643" s="13">
        <v>3727.9663772</v>
      </c>
      <c r="C643" s="13">
        <v>2608.4297741</v>
      </c>
      <c r="D643" s="28">
        <f t="shared" si="25"/>
        <v>6336.3961512999995</v>
      </c>
    </row>
    <row r="644" spans="1:4" ht="12.75">
      <c r="A644" s="22" t="s">
        <v>51</v>
      </c>
      <c r="B644" s="13">
        <v>179.4208259</v>
      </c>
      <c r="C644" s="13">
        <v>37.4943442</v>
      </c>
      <c r="D644" s="28">
        <f t="shared" si="25"/>
        <v>216.9151701</v>
      </c>
    </row>
    <row r="645" spans="1:4" ht="12.75">
      <c r="A645" s="23" t="s">
        <v>136</v>
      </c>
      <c r="B645" s="13">
        <v>5273.4858522</v>
      </c>
      <c r="C645" s="13">
        <v>3657.2056331</v>
      </c>
      <c r="D645" s="28">
        <f t="shared" si="25"/>
        <v>8930.6914853</v>
      </c>
    </row>
    <row r="646" spans="1:4" ht="12.75">
      <c r="A646" s="23" t="s">
        <v>18</v>
      </c>
      <c r="B646" s="13">
        <v>41.3521088</v>
      </c>
      <c r="C646" s="13">
        <v>31.5409981</v>
      </c>
      <c r="D646" s="28">
        <f t="shared" si="25"/>
        <v>72.8931069</v>
      </c>
    </row>
    <row r="647" spans="1:4" ht="12.75">
      <c r="A647" s="23" t="s">
        <v>16</v>
      </c>
      <c r="B647" s="13">
        <v>120.7485478</v>
      </c>
      <c r="C647" s="13">
        <v>75.83726</v>
      </c>
      <c r="D647" s="28">
        <f t="shared" si="25"/>
        <v>196.5858078</v>
      </c>
    </row>
    <row r="648" spans="1:4" ht="16.5" customHeight="1">
      <c r="A648" s="17" t="s">
        <v>12</v>
      </c>
      <c r="B648" s="32"/>
      <c r="C648" s="32"/>
      <c r="D648" s="28"/>
    </row>
    <row r="649" spans="1:4" ht="12.75">
      <c r="A649" s="23" t="s">
        <v>135</v>
      </c>
      <c r="B649" s="13">
        <f aca="true" t="shared" si="26" ref="B649:C653">B631+B637+B643</f>
        <v>4404.0778014</v>
      </c>
      <c r="C649" s="13">
        <f t="shared" si="26"/>
        <v>3099.0421919</v>
      </c>
      <c r="D649" s="28">
        <f t="shared" si="25"/>
        <v>7503.1199933</v>
      </c>
    </row>
    <row r="650" spans="1:4" ht="12.75">
      <c r="A650" s="22" t="s">
        <v>51</v>
      </c>
      <c r="B650" s="13">
        <f t="shared" si="26"/>
        <v>226.0259052</v>
      </c>
      <c r="C650" s="13">
        <f t="shared" si="26"/>
        <v>46.9359861</v>
      </c>
      <c r="D650" s="28">
        <f t="shared" si="25"/>
        <v>272.9618913</v>
      </c>
    </row>
    <row r="651" spans="1:4" ht="12.75">
      <c r="A651" s="23" t="s">
        <v>136</v>
      </c>
      <c r="B651" s="13">
        <f t="shared" si="26"/>
        <v>6055.833824</v>
      </c>
      <c r="C651" s="13">
        <f t="shared" si="26"/>
        <v>4193.8416723</v>
      </c>
      <c r="D651" s="28">
        <f t="shared" si="25"/>
        <v>10249.6754963</v>
      </c>
    </row>
    <row r="652" spans="1:4" ht="12.75">
      <c r="A652" s="23" t="s">
        <v>18</v>
      </c>
      <c r="B652" s="13">
        <f t="shared" si="26"/>
        <v>71.58831500000001</v>
      </c>
      <c r="C652" s="13">
        <f t="shared" si="26"/>
        <v>48.297052699999995</v>
      </c>
      <c r="D652" s="28">
        <f t="shared" si="25"/>
        <v>119.8853677</v>
      </c>
    </row>
    <row r="653" spans="1:4" ht="12.75">
      <c r="A653" s="16" t="s">
        <v>16</v>
      </c>
      <c r="B653" s="15">
        <f t="shared" si="26"/>
        <v>132.6858297</v>
      </c>
      <c r="C653" s="15">
        <f t="shared" si="26"/>
        <v>85.338211</v>
      </c>
      <c r="D653" s="15">
        <f t="shared" si="25"/>
        <v>218.0240407</v>
      </c>
    </row>
    <row r="654" spans="1:4" ht="49.5" customHeight="1">
      <c r="A654" s="108" t="s">
        <v>139</v>
      </c>
      <c r="B654" s="109"/>
      <c r="C654" s="109"/>
      <c r="D654" s="109"/>
    </row>
    <row r="657" spans="1:4" ht="12.75">
      <c r="A657" s="117" t="s">
        <v>41</v>
      </c>
      <c r="B657" s="117"/>
      <c r="C657" s="117"/>
      <c r="D657" s="117"/>
    </row>
    <row r="658" spans="1:4" ht="27.75" customHeight="1">
      <c r="A658" s="104" t="s">
        <v>1</v>
      </c>
      <c r="B658" s="105"/>
      <c r="C658" s="105"/>
      <c r="D658" s="114"/>
    </row>
    <row r="659" spans="1:4" ht="15.75" customHeight="1">
      <c r="A659" s="20"/>
      <c r="B659" s="20" t="s">
        <v>13</v>
      </c>
      <c r="C659" s="20" t="s">
        <v>14</v>
      </c>
      <c r="D659" s="20" t="s">
        <v>12</v>
      </c>
    </row>
    <row r="660" spans="1:4" ht="16.5" customHeight="1">
      <c r="A660" s="17" t="s">
        <v>10</v>
      </c>
      <c r="B660" s="23"/>
      <c r="C660" s="23"/>
      <c r="D660" s="23"/>
    </row>
    <row r="661" spans="1:4" ht="12.75">
      <c r="A661" s="23" t="s">
        <v>135</v>
      </c>
      <c r="B661" s="18">
        <v>12591</v>
      </c>
      <c r="C661" s="18">
        <v>8410</v>
      </c>
      <c r="D661" s="26">
        <f>B661+C661</f>
        <v>21001</v>
      </c>
    </row>
    <row r="662" spans="1:4" ht="12.75">
      <c r="A662" s="22" t="s">
        <v>51</v>
      </c>
      <c r="B662" s="18">
        <v>1946</v>
      </c>
      <c r="C662" s="18">
        <v>430</v>
      </c>
      <c r="D662" s="26">
        <f aca="true" t="shared" si="27" ref="D662:D707">B662+C662</f>
        <v>2376</v>
      </c>
    </row>
    <row r="663" spans="1:4" ht="12.75">
      <c r="A663" s="23" t="s">
        <v>136</v>
      </c>
      <c r="B663" s="18">
        <v>8452</v>
      </c>
      <c r="C663" s="18">
        <v>5812</v>
      </c>
      <c r="D663" s="26">
        <f t="shared" si="27"/>
        <v>14264</v>
      </c>
    </row>
    <row r="664" spans="1:4" ht="12.75">
      <c r="A664" s="23" t="s">
        <v>18</v>
      </c>
      <c r="B664" s="18">
        <v>244</v>
      </c>
      <c r="C664" s="18">
        <v>90</v>
      </c>
      <c r="D664" s="26">
        <f t="shared" si="27"/>
        <v>334</v>
      </c>
    </row>
    <row r="665" spans="1:4" ht="12.75">
      <c r="A665" s="23" t="s">
        <v>16</v>
      </c>
      <c r="B665" s="23">
        <v>505</v>
      </c>
      <c r="C665" s="23">
        <v>295</v>
      </c>
      <c r="D665" s="26">
        <f t="shared" si="27"/>
        <v>800</v>
      </c>
    </row>
    <row r="666" spans="1:4" ht="16.5" customHeight="1">
      <c r="A666" s="17" t="s">
        <v>11</v>
      </c>
      <c r="B666" s="48"/>
      <c r="C666" s="48"/>
      <c r="D666" s="26"/>
    </row>
    <row r="667" spans="1:4" ht="12.75">
      <c r="A667" s="23" t="s">
        <v>135</v>
      </c>
      <c r="B667" s="18">
        <v>34176</v>
      </c>
      <c r="C667" s="18">
        <v>20967</v>
      </c>
      <c r="D667" s="26">
        <f t="shared" si="27"/>
        <v>55143</v>
      </c>
    </row>
    <row r="668" spans="1:4" ht="12.75">
      <c r="A668" s="22" t="s">
        <v>51</v>
      </c>
      <c r="B668" s="18">
        <v>12020</v>
      </c>
      <c r="C668" s="18">
        <v>2473</v>
      </c>
      <c r="D668" s="26">
        <f t="shared" si="27"/>
        <v>14493</v>
      </c>
    </row>
    <row r="669" spans="1:4" ht="12.75">
      <c r="A669" s="23" t="s">
        <v>136</v>
      </c>
      <c r="B669" s="18">
        <v>18857</v>
      </c>
      <c r="C669" s="18">
        <v>11760</v>
      </c>
      <c r="D669" s="26">
        <f t="shared" si="27"/>
        <v>30617</v>
      </c>
    </row>
    <row r="670" spans="1:4" ht="12.75">
      <c r="A670" s="23" t="s">
        <v>18</v>
      </c>
      <c r="B670" s="18">
        <v>82</v>
      </c>
      <c r="C670" s="18">
        <v>75</v>
      </c>
      <c r="D670" s="26">
        <f t="shared" si="27"/>
        <v>157</v>
      </c>
    </row>
    <row r="671" spans="1:4" ht="12.75">
      <c r="A671" s="23" t="s">
        <v>16</v>
      </c>
      <c r="B671" s="18">
        <v>995</v>
      </c>
      <c r="C671" s="18">
        <v>776</v>
      </c>
      <c r="D671" s="26">
        <f t="shared" si="27"/>
        <v>1771</v>
      </c>
    </row>
    <row r="672" spans="1:4" ht="16.5" customHeight="1">
      <c r="A672" s="17" t="s">
        <v>9</v>
      </c>
      <c r="B672" s="33"/>
      <c r="C672" s="33"/>
      <c r="D672" s="26"/>
    </row>
    <row r="673" spans="1:4" ht="12.75">
      <c r="A673" s="23" t="s">
        <v>135</v>
      </c>
      <c r="B673" s="18">
        <v>3911</v>
      </c>
      <c r="C673" s="18">
        <v>5212</v>
      </c>
      <c r="D673" s="26">
        <f t="shared" si="27"/>
        <v>9123</v>
      </c>
    </row>
    <row r="674" spans="1:4" ht="12.75">
      <c r="A674" s="22" t="s">
        <v>51</v>
      </c>
      <c r="B674" s="18">
        <v>259</v>
      </c>
      <c r="C674" s="18">
        <v>49</v>
      </c>
      <c r="D674" s="26">
        <f t="shared" si="27"/>
        <v>308</v>
      </c>
    </row>
    <row r="675" spans="1:4" ht="12.75">
      <c r="A675" s="23" t="s">
        <v>136</v>
      </c>
      <c r="B675" s="18">
        <v>936</v>
      </c>
      <c r="C675" s="18">
        <v>1046</v>
      </c>
      <c r="D675" s="26">
        <f>B675+C675</f>
        <v>1982</v>
      </c>
    </row>
    <row r="676" spans="1:4" ht="12.75">
      <c r="A676" s="23" t="s">
        <v>18</v>
      </c>
      <c r="B676" s="61">
        <v>3</v>
      </c>
      <c r="C676" s="90" t="s">
        <v>125</v>
      </c>
      <c r="D676" s="62">
        <f>SUM(B676:C676)</f>
        <v>3</v>
      </c>
    </row>
    <row r="677" spans="1:4" ht="12.75">
      <c r="A677" s="23" t="s">
        <v>16</v>
      </c>
      <c r="B677" s="61" t="s">
        <v>125</v>
      </c>
      <c r="C677" s="90" t="s">
        <v>125</v>
      </c>
      <c r="D677" s="62" t="s">
        <v>125</v>
      </c>
    </row>
    <row r="678" spans="1:4" ht="16.5" customHeight="1">
      <c r="A678" s="17" t="s">
        <v>17</v>
      </c>
      <c r="B678" s="33"/>
      <c r="C678" s="33"/>
      <c r="D678" s="26"/>
    </row>
    <row r="679" spans="1:4" ht="12.75">
      <c r="A679" s="23" t="s">
        <v>135</v>
      </c>
      <c r="B679" s="18">
        <v>3127</v>
      </c>
      <c r="C679" s="18">
        <v>1752</v>
      </c>
      <c r="D679" s="26">
        <f t="shared" si="27"/>
        <v>4879</v>
      </c>
    </row>
    <row r="680" spans="1:4" ht="12.75">
      <c r="A680" s="22" t="s">
        <v>51</v>
      </c>
      <c r="B680" s="18">
        <v>291</v>
      </c>
      <c r="C680" s="18">
        <v>73</v>
      </c>
      <c r="D680" s="26">
        <f t="shared" si="27"/>
        <v>364</v>
      </c>
    </row>
    <row r="681" spans="1:4" ht="12.75">
      <c r="A681" s="23" t="s">
        <v>136</v>
      </c>
      <c r="B681" s="18">
        <v>2534</v>
      </c>
      <c r="C681" s="18">
        <v>1454</v>
      </c>
      <c r="D681" s="26">
        <f t="shared" si="27"/>
        <v>3988</v>
      </c>
    </row>
    <row r="682" spans="1:4" ht="12.75">
      <c r="A682" s="23" t="s">
        <v>18</v>
      </c>
      <c r="B682" s="18">
        <v>1634</v>
      </c>
      <c r="C682" s="18">
        <v>995</v>
      </c>
      <c r="D682" s="26">
        <f t="shared" si="27"/>
        <v>2629</v>
      </c>
    </row>
    <row r="683" spans="1:4" ht="12.75">
      <c r="A683" s="23" t="s">
        <v>16</v>
      </c>
      <c r="B683" s="18">
        <v>171</v>
      </c>
      <c r="C683" s="18">
        <v>146</v>
      </c>
      <c r="D683" s="26">
        <f t="shared" si="27"/>
        <v>317</v>
      </c>
    </row>
    <row r="684" spans="1:4" ht="16.5" customHeight="1">
      <c r="A684" s="17" t="s">
        <v>4</v>
      </c>
      <c r="B684" s="33"/>
      <c r="C684" s="33"/>
      <c r="D684" s="26"/>
    </row>
    <row r="685" spans="1:4" ht="12.75">
      <c r="A685" s="23" t="s">
        <v>135</v>
      </c>
      <c r="B685" s="18">
        <v>12772</v>
      </c>
      <c r="C685" s="18">
        <v>11169</v>
      </c>
      <c r="D685" s="26">
        <f t="shared" si="27"/>
        <v>23941</v>
      </c>
    </row>
    <row r="686" spans="1:4" ht="12.75">
      <c r="A686" s="22" t="s">
        <v>51</v>
      </c>
      <c r="B686" s="18">
        <v>3796</v>
      </c>
      <c r="C686" s="18">
        <v>1434</v>
      </c>
      <c r="D686" s="26">
        <f t="shared" si="27"/>
        <v>5230</v>
      </c>
    </row>
    <row r="687" spans="1:4" ht="12.75">
      <c r="A687" s="23" t="s">
        <v>136</v>
      </c>
      <c r="B687" s="18">
        <v>9571</v>
      </c>
      <c r="C687" s="18">
        <v>7853</v>
      </c>
      <c r="D687" s="26">
        <f t="shared" si="27"/>
        <v>17424</v>
      </c>
    </row>
    <row r="688" spans="1:4" ht="12.75">
      <c r="A688" s="23" t="s">
        <v>18</v>
      </c>
      <c r="B688" s="18">
        <v>418</v>
      </c>
      <c r="C688" s="18">
        <v>212</v>
      </c>
      <c r="D688" s="26">
        <f t="shared" si="27"/>
        <v>630</v>
      </c>
    </row>
    <row r="689" spans="1:4" ht="12.75">
      <c r="A689" s="23" t="s">
        <v>16</v>
      </c>
      <c r="B689" s="18">
        <v>1810</v>
      </c>
      <c r="C689" s="18">
        <v>1641</v>
      </c>
      <c r="D689" s="26">
        <f t="shared" si="27"/>
        <v>3451</v>
      </c>
    </row>
    <row r="690" spans="1:4" ht="16.5" customHeight="1">
      <c r="A690" s="17" t="s">
        <v>3</v>
      </c>
      <c r="B690" s="33"/>
      <c r="C690" s="33"/>
      <c r="D690" s="26"/>
    </row>
    <row r="691" spans="1:4" ht="12.75">
      <c r="A691" s="23" t="s">
        <v>135</v>
      </c>
      <c r="B691" s="18">
        <v>4780</v>
      </c>
      <c r="C691" s="18">
        <v>4691</v>
      </c>
      <c r="D691" s="26">
        <f>B691+C691</f>
        <v>9471</v>
      </c>
    </row>
    <row r="692" spans="1:4" ht="12.75">
      <c r="A692" s="22" t="s">
        <v>51</v>
      </c>
      <c r="B692" s="18">
        <v>1528</v>
      </c>
      <c r="C692" s="18">
        <v>616</v>
      </c>
      <c r="D692" s="26">
        <f>B692+C692</f>
        <v>2144</v>
      </c>
    </row>
    <row r="693" spans="1:4" ht="12.75">
      <c r="A693" s="23" t="s">
        <v>136</v>
      </c>
      <c r="B693" s="18">
        <v>3304</v>
      </c>
      <c r="C693" s="18">
        <v>3120</v>
      </c>
      <c r="D693" s="26">
        <f>B693+C693</f>
        <v>6424</v>
      </c>
    </row>
    <row r="694" spans="1:4" ht="12.75">
      <c r="A694" s="23" t="s">
        <v>18</v>
      </c>
      <c r="B694" s="18">
        <v>117</v>
      </c>
      <c r="C694" s="18">
        <v>91</v>
      </c>
      <c r="D694" s="26">
        <f>B694+C694</f>
        <v>208</v>
      </c>
    </row>
    <row r="695" spans="1:4" ht="12.75">
      <c r="A695" s="23" t="s">
        <v>16</v>
      </c>
      <c r="B695" s="18">
        <v>596</v>
      </c>
      <c r="C695" s="18">
        <v>586</v>
      </c>
      <c r="D695" s="26">
        <f>B695+C695</f>
        <v>1182</v>
      </c>
    </row>
    <row r="696" spans="1:4" ht="16.5" customHeight="1">
      <c r="A696" s="17" t="s">
        <v>85</v>
      </c>
      <c r="B696" s="33"/>
      <c r="C696" s="33"/>
      <c r="D696" s="26"/>
    </row>
    <row r="697" spans="1:4" ht="12.75">
      <c r="A697" s="23" t="s">
        <v>135</v>
      </c>
      <c r="B697" s="18">
        <v>175968</v>
      </c>
      <c r="C697" s="18">
        <v>121147</v>
      </c>
      <c r="D697" s="26">
        <f t="shared" si="27"/>
        <v>297115</v>
      </c>
    </row>
    <row r="698" spans="1:4" ht="12.75">
      <c r="A698" s="22" t="s">
        <v>51</v>
      </c>
      <c r="B698" s="18">
        <v>29777</v>
      </c>
      <c r="C698" s="18">
        <v>6063</v>
      </c>
      <c r="D698" s="26">
        <f t="shared" si="27"/>
        <v>35840</v>
      </c>
    </row>
    <row r="699" spans="1:4" ht="12.75">
      <c r="A699" s="23" t="s">
        <v>136</v>
      </c>
      <c r="B699" s="18">
        <v>124242</v>
      </c>
      <c r="C699" s="18">
        <v>85230</v>
      </c>
      <c r="D699" s="26">
        <f t="shared" si="27"/>
        <v>209472</v>
      </c>
    </row>
    <row r="700" spans="1:4" ht="12.75">
      <c r="A700" s="23" t="s">
        <v>18</v>
      </c>
      <c r="B700" s="18">
        <v>1976</v>
      </c>
      <c r="C700" s="18">
        <v>735</v>
      </c>
      <c r="D700" s="26">
        <f t="shared" si="27"/>
        <v>2711</v>
      </c>
    </row>
    <row r="701" spans="1:4" ht="12.75">
      <c r="A701" s="23" t="s">
        <v>16</v>
      </c>
      <c r="B701" s="18">
        <v>8008</v>
      </c>
      <c r="C701" s="18">
        <v>4293</v>
      </c>
      <c r="D701" s="26">
        <f t="shared" si="27"/>
        <v>12301</v>
      </c>
    </row>
    <row r="702" spans="1:4" ht="16.5" customHeight="1">
      <c r="A702" s="17" t="s">
        <v>2</v>
      </c>
      <c r="B702" s="33"/>
      <c r="C702" s="33"/>
      <c r="D702" s="26"/>
    </row>
    <row r="703" spans="1:4" ht="12.75">
      <c r="A703" s="23" t="s">
        <v>135</v>
      </c>
      <c r="B703" s="18">
        <f>1166+1</f>
        <v>1167</v>
      </c>
      <c r="C703" s="18">
        <f>1833+0</f>
        <v>1833</v>
      </c>
      <c r="D703" s="26">
        <f>B703+C703</f>
        <v>3000</v>
      </c>
    </row>
    <row r="704" spans="1:4" ht="12.75">
      <c r="A704" s="22" t="s">
        <v>51</v>
      </c>
      <c r="B704" s="18">
        <f>264+2</f>
        <v>266</v>
      </c>
      <c r="C704" s="18">
        <f>259+0</f>
        <v>259</v>
      </c>
      <c r="D704" s="26">
        <f>B704+C704</f>
        <v>525</v>
      </c>
    </row>
    <row r="705" spans="1:4" ht="12.75">
      <c r="A705" s="23" t="s">
        <v>136</v>
      </c>
      <c r="B705" s="18">
        <f>879+0</f>
        <v>879</v>
      </c>
      <c r="C705" s="18">
        <f>1339+0</f>
        <v>1339</v>
      </c>
      <c r="D705" s="26">
        <f t="shared" si="27"/>
        <v>2218</v>
      </c>
    </row>
    <row r="706" spans="1:4" ht="12.75">
      <c r="A706" s="23" t="s">
        <v>18</v>
      </c>
      <c r="B706" s="18">
        <f>232+0</f>
        <v>232</v>
      </c>
      <c r="C706" s="18">
        <f>302+0</f>
        <v>302</v>
      </c>
      <c r="D706" s="26">
        <f t="shared" si="27"/>
        <v>534</v>
      </c>
    </row>
    <row r="707" spans="1:4" ht="12.75">
      <c r="A707" s="16" t="s">
        <v>16</v>
      </c>
      <c r="B707" s="19">
        <f>151+0</f>
        <v>151</v>
      </c>
      <c r="C707" s="19">
        <f>245+1</f>
        <v>246</v>
      </c>
      <c r="D707" s="19">
        <f t="shared" si="27"/>
        <v>397</v>
      </c>
    </row>
    <row r="708" spans="1:5" ht="126" customHeight="1">
      <c r="A708" s="102" t="s">
        <v>151</v>
      </c>
      <c r="B708" s="102"/>
      <c r="C708" s="102"/>
      <c r="D708" s="102"/>
      <c r="E708" s="102"/>
    </row>
    <row r="709" spans="1:4" ht="12.75">
      <c r="A709" s="3"/>
      <c r="B709" s="2"/>
      <c r="C709" s="2"/>
      <c r="D709" s="2"/>
    </row>
    <row r="710" spans="1:4" ht="12.75">
      <c r="A710" s="117" t="s">
        <v>42</v>
      </c>
      <c r="B710" s="117"/>
      <c r="C710" s="117"/>
      <c r="D710" s="117"/>
    </row>
    <row r="711" spans="1:4" ht="27.75" customHeight="1">
      <c r="A711" s="110" t="s">
        <v>101</v>
      </c>
      <c r="B711" s="122"/>
      <c r="C711" s="122"/>
      <c r="D711" s="122"/>
    </row>
    <row r="712" spans="1:4" ht="15.75" customHeight="1">
      <c r="A712" s="20"/>
      <c r="B712" s="20" t="s">
        <v>13</v>
      </c>
      <c r="C712" s="20" t="s">
        <v>14</v>
      </c>
      <c r="D712" s="20" t="s">
        <v>12</v>
      </c>
    </row>
    <row r="713" spans="1:4" ht="16.5" customHeight="1">
      <c r="A713" s="17" t="s">
        <v>10</v>
      </c>
      <c r="B713" s="13"/>
      <c r="C713" s="13"/>
      <c r="D713" s="13"/>
    </row>
    <row r="714" spans="1:4" ht="12" customHeight="1">
      <c r="A714" s="23" t="s">
        <v>135</v>
      </c>
      <c r="B714" s="13">
        <v>177.3794783</v>
      </c>
      <c r="C714" s="13">
        <v>121.6315986</v>
      </c>
      <c r="D714" s="28">
        <f>B714+C714</f>
        <v>299.0110769</v>
      </c>
    </row>
    <row r="715" spans="1:4" ht="12" customHeight="1">
      <c r="A715" s="22" t="s">
        <v>51</v>
      </c>
      <c r="B715" s="13">
        <v>6.9858377</v>
      </c>
      <c r="C715" s="13">
        <v>1.5278316</v>
      </c>
      <c r="D715" s="28">
        <f aca="true" t="shared" si="28" ref="D715:D760">B715+C715</f>
        <v>8.5136693</v>
      </c>
    </row>
    <row r="716" spans="1:4" ht="12" customHeight="1">
      <c r="A716" s="23" t="s">
        <v>136</v>
      </c>
      <c r="B716" s="13">
        <v>239.1440813</v>
      </c>
      <c r="C716" s="13">
        <v>167.7519311</v>
      </c>
      <c r="D716" s="28">
        <f t="shared" si="28"/>
        <v>406.8960124</v>
      </c>
    </row>
    <row r="717" spans="1:4" ht="12" customHeight="1">
      <c r="A717" s="23" t="s">
        <v>18</v>
      </c>
      <c r="B717" s="13">
        <v>1.632107</v>
      </c>
      <c r="C717" s="13">
        <v>0.4968977</v>
      </c>
      <c r="D717" s="28">
        <f t="shared" si="28"/>
        <v>2.1290047</v>
      </c>
    </row>
    <row r="718" spans="1:4" ht="12" customHeight="1">
      <c r="A718" s="23" t="s">
        <v>16</v>
      </c>
      <c r="B718" s="13">
        <v>4.4509073</v>
      </c>
      <c r="C718" s="13">
        <v>2.7108962</v>
      </c>
      <c r="D718" s="28">
        <f>B718+C718</f>
        <v>7.1618034999999995</v>
      </c>
    </row>
    <row r="719" spans="1:4" ht="16.5" customHeight="1">
      <c r="A719" s="17" t="s">
        <v>11</v>
      </c>
      <c r="B719" s="32"/>
      <c r="C719" s="32"/>
      <c r="D719" s="28"/>
    </row>
    <row r="720" spans="1:4" ht="12" customHeight="1">
      <c r="A720" s="23" t="s">
        <v>135</v>
      </c>
      <c r="B720" s="13">
        <v>423.9726643</v>
      </c>
      <c r="C720" s="13">
        <v>254.1418792</v>
      </c>
      <c r="D720" s="28">
        <f t="shared" si="28"/>
        <v>678.1145435000001</v>
      </c>
    </row>
    <row r="721" spans="1:4" ht="12" customHeight="1">
      <c r="A721" s="22" t="s">
        <v>51</v>
      </c>
      <c r="B721" s="13">
        <v>39.8691204</v>
      </c>
      <c r="C721" s="13">
        <v>7.9337853</v>
      </c>
      <c r="D721" s="28">
        <f t="shared" si="28"/>
        <v>47.8029057</v>
      </c>
    </row>
    <row r="722" spans="1:4" ht="12" customHeight="1">
      <c r="A722" s="23" t="s">
        <v>136</v>
      </c>
      <c r="B722" s="13">
        <v>497.534897</v>
      </c>
      <c r="C722" s="13">
        <v>296.1610076</v>
      </c>
      <c r="D722" s="28">
        <f t="shared" si="28"/>
        <v>793.6959046</v>
      </c>
    </row>
    <row r="723" spans="1:4" ht="12" customHeight="1">
      <c r="A723" s="23" t="s">
        <v>18</v>
      </c>
      <c r="B723" s="13">
        <v>0.5263741</v>
      </c>
      <c r="C723" s="13">
        <v>0.6160463</v>
      </c>
      <c r="D723" s="28">
        <f t="shared" si="28"/>
        <v>1.1424204</v>
      </c>
    </row>
    <row r="724" spans="1:4" ht="12" customHeight="1">
      <c r="A724" s="23" t="s">
        <v>16</v>
      </c>
      <c r="B724" s="13">
        <v>7.969032</v>
      </c>
      <c r="C724" s="13">
        <v>6.6177008</v>
      </c>
      <c r="D724" s="28">
        <f>B724+C724</f>
        <v>14.5867328</v>
      </c>
    </row>
    <row r="725" spans="1:4" ht="16.5" customHeight="1">
      <c r="A725" s="17" t="s">
        <v>9</v>
      </c>
      <c r="B725" s="32"/>
      <c r="C725" s="32"/>
      <c r="D725" s="28"/>
    </row>
    <row r="726" spans="1:4" ht="12" customHeight="1">
      <c r="A726" s="23" t="s">
        <v>135</v>
      </c>
      <c r="B726" s="13">
        <v>54.2120537</v>
      </c>
      <c r="C726" s="13">
        <v>72.5460655</v>
      </c>
      <c r="D726" s="28">
        <f t="shared" si="28"/>
        <v>126.7581192</v>
      </c>
    </row>
    <row r="727" spans="1:4" ht="12" customHeight="1">
      <c r="A727" s="22" t="s">
        <v>51</v>
      </c>
      <c r="B727" s="13">
        <v>0.732395</v>
      </c>
      <c r="C727" s="13">
        <v>0.121952</v>
      </c>
      <c r="D727" s="28">
        <f t="shared" si="28"/>
        <v>0.854347</v>
      </c>
    </row>
    <row r="728" spans="1:4" ht="12" customHeight="1">
      <c r="A728" s="23" t="s">
        <v>136</v>
      </c>
      <c r="B728" s="13">
        <v>25.7548719</v>
      </c>
      <c r="C728" s="13">
        <v>29.6858969</v>
      </c>
      <c r="D728" s="28">
        <f t="shared" si="28"/>
        <v>55.4407688</v>
      </c>
    </row>
    <row r="729" spans="1:4" ht="12" customHeight="1">
      <c r="A729" s="23" t="s">
        <v>18</v>
      </c>
      <c r="B729" s="13">
        <v>0.02487</v>
      </c>
      <c r="C729" s="13">
        <v>0.001072</v>
      </c>
      <c r="D729" s="28">
        <f t="shared" si="28"/>
        <v>0.025942</v>
      </c>
    </row>
    <row r="730" spans="1:4" ht="12" customHeight="1">
      <c r="A730" s="23" t="s">
        <v>16</v>
      </c>
      <c r="B730" s="13">
        <v>0.021788</v>
      </c>
      <c r="C730" s="13">
        <v>0.015922</v>
      </c>
      <c r="D730" s="28">
        <f t="shared" si="28"/>
        <v>0.037709999999999994</v>
      </c>
    </row>
    <row r="731" spans="1:4" ht="16.5" customHeight="1">
      <c r="A731" s="17" t="s">
        <v>17</v>
      </c>
      <c r="B731" s="32"/>
      <c r="C731" s="32"/>
      <c r="D731" s="28"/>
    </row>
    <row r="732" spans="1:4" ht="12" customHeight="1">
      <c r="A732" s="23" t="s">
        <v>135</v>
      </c>
      <c r="B732" s="13">
        <v>46.4274888</v>
      </c>
      <c r="C732" s="13">
        <v>26.8462103</v>
      </c>
      <c r="D732" s="28">
        <f t="shared" si="28"/>
        <v>73.2736991</v>
      </c>
    </row>
    <row r="733" spans="1:4" ht="12" customHeight="1">
      <c r="A733" s="22" t="s">
        <v>51</v>
      </c>
      <c r="B733" s="13">
        <v>1.1840515</v>
      </c>
      <c r="C733" s="13">
        <v>0.2793899</v>
      </c>
      <c r="D733" s="28">
        <f t="shared" si="28"/>
        <v>1.4634414</v>
      </c>
    </row>
    <row r="734" spans="1:4" ht="12" customHeight="1">
      <c r="A734" s="23" t="s">
        <v>136</v>
      </c>
      <c r="B734" s="13">
        <v>74.7823655</v>
      </c>
      <c r="C734" s="13">
        <v>44.466575</v>
      </c>
      <c r="D734" s="28">
        <f t="shared" si="28"/>
        <v>119.2489405</v>
      </c>
    </row>
    <row r="735" spans="1:4" ht="12" customHeight="1">
      <c r="A735" s="23" t="s">
        <v>18</v>
      </c>
      <c r="B735" s="13">
        <v>40.257777</v>
      </c>
      <c r="C735" s="13">
        <v>26.7925875</v>
      </c>
      <c r="D735" s="28">
        <f t="shared" si="28"/>
        <v>67.0503645</v>
      </c>
    </row>
    <row r="736" spans="1:4" ht="12" customHeight="1">
      <c r="A736" s="23" t="s">
        <v>16</v>
      </c>
      <c r="B736" s="13">
        <v>1.600836</v>
      </c>
      <c r="C736" s="13">
        <v>1.4503748</v>
      </c>
      <c r="D736" s="28">
        <f t="shared" si="28"/>
        <v>3.0512108</v>
      </c>
    </row>
    <row r="737" spans="1:4" ht="16.5" customHeight="1">
      <c r="A737" s="17" t="s">
        <v>4</v>
      </c>
      <c r="B737" s="32"/>
      <c r="C737" s="32"/>
      <c r="D737" s="28"/>
    </row>
    <row r="738" spans="1:4" ht="12" customHeight="1">
      <c r="A738" s="23" t="s">
        <v>135</v>
      </c>
      <c r="B738" s="13">
        <v>238.6056545</v>
      </c>
      <c r="C738" s="13">
        <v>208.5512971</v>
      </c>
      <c r="D738" s="28">
        <f t="shared" si="28"/>
        <v>447.1569516</v>
      </c>
    </row>
    <row r="739" spans="1:4" ht="12" customHeight="1">
      <c r="A739" s="22" t="s">
        <v>51</v>
      </c>
      <c r="B739" s="13">
        <v>19.3078241</v>
      </c>
      <c r="C739" s="13">
        <v>6.8858133</v>
      </c>
      <c r="D739" s="28">
        <f t="shared" si="28"/>
        <v>26.1936374</v>
      </c>
    </row>
    <row r="740" spans="1:4" ht="12" customHeight="1">
      <c r="A740" s="23" t="s">
        <v>136</v>
      </c>
      <c r="B740" s="13">
        <v>354.8675004</v>
      </c>
      <c r="C740" s="13">
        <v>290.8379277</v>
      </c>
      <c r="D740" s="28">
        <f t="shared" si="28"/>
        <v>645.7054281000001</v>
      </c>
    </row>
    <row r="741" spans="1:4" ht="12" customHeight="1">
      <c r="A741" s="23" t="s">
        <v>18</v>
      </c>
      <c r="B741" s="13">
        <v>3.8025062</v>
      </c>
      <c r="C741" s="13">
        <v>1.9937093</v>
      </c>
      <c r="D741" s="28">
        <f t="shared" si="28"/>
        <v>5.7962155</v>
      </c>
    </row>
    <row r="742" spans="1:4" ht="12" customHeight="1">
      <c r="A742" s="23" t="s">
        <v>16</v>
      </c>
      <c r="B742" s="13">
        <v>21.1077301</v>
      </c>
      <c r="C742" s="13">
        <v>19.2125033</v>
      </c>
      <c r="D742" s="28">
        <f t="shared" si="28"/>
        <v>40.320233400000006</v>
      </c>
    </row>
    <row r="743" spans="1:4" ht="16.5" customHeight="1">
      <c r="A743" s="17" t="s">
        <v>3</v>
      </c>
      <c r="B743" s="32"/>
      <c r="C743" s="32"/>
      <c r="D743" s="28"/>
    </row>
    <row r="744" spans="1:4" ht="12" customHeight="1">
      <c r="A744" s="23" t="s">
        <v>135</v>
      </c>
      <c r="B744" s="13">
        <v>61.2940614</v>
      </c>
      <c r="C744" s="13">
        <v>63.8334053</v>
      </c>
      <c r="D744" s="28">
        <f>B744+C744</f>
        <v>125.1274667</v>
      </c>
    </row>
    <row r="745" spans="1:4" ht="12" customHeight="1">
      <c r="A745" s="22" t="s">
        <v>51</v>
      </c>
      <c r="B745" s="13">
        <v>5.4669156</v>
      </c>
      <c r="C745" s="13">
        <v>2.3895025</v>
      </c>
      <c r="D745" s="28">
        <f>B745+C745</f>
        <v>7.8564181</v>
      </c>
    </row>
    <row r="746" spans="1:4" ht="12" customHeight="1">
      <c r="A746" s="23" t="s">
        <v>136</v>
      </c>
      <c r="B746" s="13">
        <v>84.1904835</v>
      </c>
      <c r="C746" s="13">
        <v>85.0079687</v>
      </c>
      <c r="D746" s="28">
        <f>B746+C746</f>
        <v>169.19845220000002</v>
      </c>
    </row>
    <row r="747" spans="1:4" ht="12" customHeight="1">
      <c r="A747" s="23" t="s">
        <v>18</v>
      </c>
      <c r="B747" s="13">
        <v>0.941507</v>
      </c>
      <c r="C747" s="13">
        <v>0.720338</v>
      </c>
      <c r="D747" s="28">
        <f>B747+C747</f>
        <v>1.661845</v>
      </c>
    </row>
    <row r="748" spans="1:4" ht="12" customHeight="1">
      <c r="A748" s="23" t="s">
        <v>16</v>
      </c>
      <c r="B748" s="13">
        <v>4.9694203</v>
      </c>
      <c r="C748" s="13">
        <v>5.3354862</v>
      </c>
      <c r="D748" s="28">
        <f>B748+C748</f>
        <v>10.304906500000001</v>
      </c>
    </row>
    <row r="749" spans="1:4" ht="16.5" customHeight="1">
      <c r="A749" s="17" t="s">
        <v>85</v>
      </c>
      <c r="B749" s="32"/>
      <c r="C749" s="32"/>
      <c r="D749" s="28"/>
    </row>
    <row r="750" spans="1:4" ht="12" customHeight="1">
      <c r="A750" s="23" t="s">
        <v>135</v>
      </c>
      <c r="B750" s="13">
        <v>3381.3156068</v>
      </c>
      <c r="C750" s="13">
        <v>2318.9029208</v>
      </c>
      <c r="D750" s="28">
        <f t="shared" si="28"/>
        <v>5700.2185276</v>
      </c>
    </row>
    <row r="751" spans="1:4" ht="12" customHeight="1">
      <c r="A751" s="22" t="s">
        <v>51</v>
      </c>
      <c r="B751" s="13">
        <v>151.2373236</v>
      </c>
      <c r="C751" s="13">
        <v>26.6061435</v>
      </c>
      <c r="D751" s="28">
        <f t="shared" si="28"/>
        <v>177.8434671</v>
      </c>
    </row>
    <row r="752" spans="1:4" ht="12" customHeight="1">
      <c r="A752" s="23" t="s">
        <v>136</v>
      </c>
      <c r="B752" s="13">
        <v>4747.6811668</v>
      </c>
      <c r="C752" s="13">
        <v>3232.628377</v>
      </c>
      <c r="D752" s="28">
        <f t="shared" si="28"/>
        <v>7980.3095438</v>
      </c>
    </row>
    <row r="753" spans="1:4" ht="12" customHeight="1">
      <c r="A753" s="23" t="s">
        <v>18</v>
      </c>
      <c r="B753" s="13">
        <v>16.6866886</v>
      </c>
      <c r="C753" s="13">
        <v>6.3127779</v>
      </c>
      <c r="D753" s="28">
        <f t="shared" si="28"/>
        <v>22.9994665</v>
      </c>
    </row>
    <row r="754" spans="1:4" ht="12" customHeight="1">
      <c r="A754" s="23" t="s">
        <v>16</v>
      </c>
      <c r="B754" s="13">
        <v>90.768321</v>
      </c>
      <c r="C754" s="13">
        <v>47.3995257</v>
      </c>
      <c r="D754" s="28">
        <f t="shared" si="28"/>
        <v>138.16784669999998</v>
      </c>
    </row>
    <row r="755" spans="1:4" ht="16.5" customHeight="1">
      <c r="A755" s="17" t="s">
        <v>2</v>
      </c>
      <c r="B755" s="32"/>
      <c r="C755" s="32"/>
      <c r="D755" s="28"/>
    </row>
    <row r="756" spans="1:4" ht="12" customHeight="1">
      <c r="A756" s="23" t="s">
        <v>135</v>
      </c>
      <c r="B756" s="13">
        <f>20.8707936+0</f>
        <v>20.8707936</v>
      </c>
      <c r="C756" s="13">
        <f>32.5888151+0</f>
        <v>32.5888151</v>
      </c>
      <c r="D756" s="28">
        <f t="shared" si="28"/>
        <v>53.4596087</v>
      </c>
    </row>
    <row r="757" spans="1:4" ht="12" customHeight="1">
      <c r="A757" s="22" t="s">
        <v>51</v>
      </c>
      <c r="B757" s="13">
        <f>1.2424371+0.002164</f>
        <v>1.2446011000000001</v>
      </c>
      <c r="C757" s="13">
        <f>1.1915682+0</f>
        <v>1.1915682</v>
      </c>
      <c r="D757" s="28">
        <f t="shared" si="28"/>
        <v>2.4361693000000004</v>
      </c>
    </row>
    <row r="758" spans="1:4" ht="12" customHeight="1">
      <c r="A758" s="23" t="s">
        <v>136</v>
      </c>
      <c r="B758" s="13">
        <f>31.8784576+0</f>
        <v>31.8784576</v>
      </c>
      <c r="C758" s="13">
        <f>47.3019884+0</f>
        <v>47.3019884</v>
      </c>
      <c r="D758" s="28">
        <f t="shared" si="28"/>
        <v>79.180446</v>
      </c>
    </row>
    <row r="759" spans="1:4" ht="12" customHeight="1">
      <c r="A759" s="23" t="s">
        <v>18</v>
      </c>
      <c r="B759" s="13">
        <f>7.716485+0</f>
        <v>7.716485</v>
      </c>
      <c r="C759" s="13">
        <f>11.363624+0</f>
        <v>11.363624</v>
      </c>
      <c r="D759" s="28">
        <f t="shared" si="28"/>
        <v>19.080109</v>
      </c>
    </row>
    <row r="760" spans="1:4" ht="12" customHeight="1">
      <c r="A760" s="23" t="s">
        <v>16</v>
      </c>
      <c r="B760" s="13">
        <f>1.797795+0</f>
        <v>1.797795</v>
      </c>
      <c r="C760" s="13">
        <f>2.595802+0.001676</f>
        <v>2.5974779999999997</v>
      </c>
      <c r="D760" s="28">
        <f t="shared" si="28"/>
        <v>4.3952729999999995</v>
      </c>
    </row>
    <row r="761" spans="1:4" ht="16.5" customHeight="1">
      <c r="A761" s="17" t="s">
        <v>12</v>
      </c>
      <c r="B761" s="32"/>
      <c r="C761" s="32"/>
      <c r="D761" s="28"/>
    </row>
    <row r="762" spans="1:5" ht="12" customHeight="1">
      <c r="A762" s="23" t="s">
        <v>135</v>
      </c>
      <c r="B762" s="13">
        <f aca="true" t="shared" si="29" ref="B762:C766">B714+B720+B726+B732+B738+B750+B756+B744</f>
        <v>4404.0778014</v>
      </c>
      <c r="C762" s="13">
        <f t="shared" si="29"/>
        <v>3099.0421919</v>
      </c>
      <c r="D762" s="13">
        <f>SUM(B762:C762)</f>
        <v>7503.1199933</v>
      </c>
      <c r="E762" s="84"/>
    </row>
    <row r="763" spans="1:5" ht="12" customHeight="1">
      <c r="A763" s="22" t="s">
        <v>51</v>
      </c>
      <c r="B763" s="13">
        <f t="shared" si="29"/>
        <v>226.02806900000002</v>
      </c>
      <c r="C763" s="13">
        <f t="shared" si="29"/>
        <v>46.935986299999996</v>
      </c>
      <c r="D763" s="13">
        <f>SUM(B763:C763)</f>
        <v>272.96405530000004</v>
      </c>
      <c r="E763" s="84"/>
    </row>
    <row r="764" spans="1:5" ht="12" customHeight="1">
      <c r="A764" s="23" t="s">
        <v>136</v>
      </c>
      <c r="B764" s="13">
        <f t="shared" si="29"/>
        <v>6055.833823999999</v>
      </c>
      <c r="C764" s="13">
        <f t="shared" si="29"/>
        <v>4193.8416724</v>
      </c>
      <c r="D764" s="13">
        <f>SUM(B764:C764)</f>
        <v>10249.6754964</v>
      </c>
      <c r="E764" s="84"/>
    </row>
    <row r="765" spans="1:5" ht="12" customHeight="1">
      <c r="A765" s="23" t="s">
        <v>18</v>
      </c>
      <c r="B765" s="13">
        <f t="shared" si="29"/>
        <v>71.5883149</v>
      </c>
      <c r="C765" s="13">
        <f t="shared" si="29"/>
        <v>48.297052699999995</v>
      </c>
      <c r="D765" s="13">
        <f>SUM(B765:C765)</f>
        <v>119.8853676</v>
      </c>
      <c r="E765" s="84"/>
    </row>
    <row r="766" spans="1:5" ht="12" customHeight="1">
      <c r="A766" s="16" t="s">
        <v>16</v>
      </c>
      <c r="B766" s="15">
        <f t="shared" si="29"/>
        <v>132.6858297</v>
      </c>
      <c r="C766" s="15">
        <f t="shared" si="29"/>
        <v>85.339887</v>
      </c>
      <c r="D766" s="15">
        <f>SUM(B766:C766)</f>
        <v>218.0257167</v>
      </c>
      <c r="E766" s="84"/>
    </row>
    <row r="767" spans="1:5" ht="117" customHeight="1">
      <c r="A767" s="103" t="s">
        <v>150</v>
      </c>
      <c r="B767" s="103"/>
      <c r="C767" s="103"/>
      <c r="D767" s="103"/>
      <c r="E767" s="103"/>
    </row>
    <row r="768" spans="1:4" ht="12.75">
      <c r="A768" s="3"/>
      <c r="B768" s="7"/>
      <c r="C768" s="7"/>
      <c r="D768" s="7"/>
    </row>
    <row r="769" spans="1:4" ht="12.75">
      <c r="A769" s="117" t="s">
        <v>43</v>
      </c>
      <c r="B769" s="117"/>
      <c r="C769" s="117"/>
      <c r="D769" s="117"/>
    </row>
    <row r="770" spans="1:4" ht="27.75" customHeight="1">
      <c r="A770" s="110" t="s">
        <v>90</v>
      </c>
      <c r="B770" s="110"/>
      <c r="C770" s="110"/>
      <c r="D770" s="104"/>
    </row>
    <row r="771" spans="1:4" ht="15.75" customHeight="1">
      <c r="A771" s="20"/>
      <c r="B771" s="20" t="s">
        <v>13</v>
      </c>
      <c r="C771" s="20" t="s">
        <v>14</v>
      </c>
      <c r="D771" s="20" t="s">
        <v>12</v>
      </c>
    </row>
    <row r="772" spans="1:4" ht="16.5" customHeight="1">
      <c r="A772" s="30" t="s">
        <v>27</v>
      </c>
      <c r="B772" s="23"/>
      <c r="C772" s="23"/>
      <c r="D772" s="23"/>
    </row>
    <row r="773" spans="1:4" ht="12.75">
      <c r="A773" s="23" t="s">
        <v>135</v>
      </c>
      <c r="B773" s="18">
        <v>21630</v>
      </c>
      <c r="C773" s="18">
        <v>10661</v>
      </c>
      <c r="D773" s="26">
        <f>B773+C773</f>
        <v>32291</v>
      </c>
    </row>
    <row r="774" spans="1:4" ht="12.75">
      <c r="A774" s="22" t="s">
        <v>51</v>
      </c>
      <c r="B774" s="18">
        <v>6547</v>
      </c>
      <c r="C774" s="18">
        <v>858</v>
      </c>
      <c r="D774" s="26">
        <f aca="true" t="shared" si="30" ref="D774:D785">B774+C774</f>
        <v>7405</v>
      </c>
    </row>
    <row r="775" spans="1:4" ht="12.75">
      <c r="A775" s="23" t="s">
        <v>136</v>
      </c>
      <c r="B775" s="18">
        <v>9918</v>
      </c>
      <c r="C775" s="18">
        <v>5191</v>
      </c>
      <c r="D775" s="26">
        <f t="shared" si="30"/>
        <v>15109</v>
      </c>
    </row>
    <row r="776" spans="1:4" ht="16.5" customHeight="1">
      <c r="A776" s="30" t="s">
        <v>25</v>
      </c>
      <c r="B776" s="33"/>
      <c r="C776" s="33"/>
      <c r="D776" s="26"/>
    </row>
    <row r="777" spans="1:4" ht="12.75">
      <c r="A777" s="23" t="s">
        <v>135</v>
      </c>
      <c r="B777" s="18">
        <v>13803</v>
      </c>
      <c r="C777" s="18">
        <v>8052</v>
      </c>
      <c r="D777" s="26">
        <f t="shared" si="30"/>
        <v>21855</v>
      </c>
    </row>
    <row r="778" spans="1:4" ht="12.75">
      <c r="A778" s="22" t="s">
        <v>51</v>
      </c>
      <c r="B778" s="18">
        <v>3654</v>
      </c>
      <c r="C778" s="18">
        <v>593</v>
      </c>
      <c r="D778" s="26">
        <f t="shared" si="30"/>
        <v>4247</v>
      </c>
    </row>
    <row r="779" spans="1:4" ht="12.75">
      <c r="A779" s="23" t="s">
        <v>136</v>
      </c>
      <c r="B779" s="18">
        <v>7942</v>
      </c>
      <c r="C779" s="18">
        <v>4536</v>
      </c>
      <c r="D779" s="26">
        <f t="shared" si="30"/>
        <v>12478</v>
      </c>
    </row>
    <row r="780" spans="1:4" ht="16.5" customHeight="1">
      <c r="A780" s="30" t="s">
        <v>26</v>
      </c>
      <c r="B780" s="33"/>
      <c r="C780" s="33"/>
      <c r="D780" s="26"/>
    </row>
    <row r="781" spans="1:4" ht="12.75">
      <c r="A781" s="23" t="s">
        <v>135</v>
      </c>
      <c r="B781" s="18">
        <v>225032</v>
      </c>
      <c r="C781" s="18">
        <v>163229</v>
      </c>
      <c r="D781" s="26">
        <f t="shared" si="30"/>
        <v>388261</v>
      </c>
    </row>
    <row r="782" spans="1:4" ht="12.75">
      <c r="A782" s="22" t="s">
        <v>51</v>
      </c>
      <c r="B782" s="18">
        <v>43033</v>
      </c>
      <c r="C782" s="18">
        <v>10401</v>
      </c>
      <c r="D782" s="26">
        <f t="shared" si="30"/>
        <v>53434</v>
      </c>
    </row>
    <row r="783" spans="1:4" ht="12.75">
      <c r="A783" s="23" t="s">
        <v>136</v>
      </c>
      <c r="B783" s="18">
        <v>157358</v>
      </c>
      <c r="C783" s="18">
        <v>111510</v>
      </c>
      <c r="D783" s="26">
        <f t="shared" si="30"/>
        <v>268868</v>
      </c>
    </row>
    <row r="784" spans="1:4" ht="12.75">
      <c r="A784" s="23" t="s">
        <v>18</v>
      </c>
      <c r="B784" s="18">
        <v>4661</v>
      </c>
      <c r="C784" s="18">
        <v>2475</v>
      </c>
      <c r="D784" s="26">
        <f t="shared" si="30"/>
        <v>7136</v>
      </c>
    </row>
    <row r="785" spans="1:4" ht="12.75">
      <c r="A785" s="16" t="s">
        <v>16</v>
      </c>
      <c r="B785" s="19">
        <v>11977</v>
      </c>
      <c r="C785" s="19">
        <v>7833</v>
      </c>
      <c r="D785" s="19">
        <f t="shared" si="30"/>
        <v>19810</v>
      </c>
    </row>
    <row r="786" spans="1:4" ht="15" customHeight="1">
      <c r="A786" s="108" t="s">
        <v>91</v>
      </c>
      <c r="B786" s="105"/>
      <c r="C786" s="105"/>
      <c r="D786" s="105"/>
    </row>
    <row r="787" spans="1:4" ht="12.75">
      <c r="A787" s="3"/>
      <c r="B787" s="2"/>
      <c r="C787" s="2"/>
      <c r="D787" s="2"/>
    </row>
    <row r="788" spans="1:4" ht="12.75">
      <c r="A788" s="3"/>
      <c r="B788" s="2"/>
      <c r="C788" s="2"/>
      <c r="D788" s="2"/>
    </row>
    <row r="789" spans="1:4" ht="12.75">
      <c r="A789" s="3"/>
      <c r="B789" s="2"/>
      <c r="C789" s="2"/>
      <c r="D789" s="2"/>
    </row>
    <row r="790" ht="12.75">
      <c r="A790" s="1" t="s">
        <v>44</v>
      </c>
    </row>
    <row r="791" spans="1:4" ht="27.75" customHeight="1">
      <c r="A791" s="110" t="s">
        <v>137</v>
      </c>
      <c r="B791" s="122"/>
      <c r="C791" s="122"/>
      <c r="D791" s="122"/>
    </row>
    <row r="792" spans="1:4" ht="15.75" customHeight="1">
      <c r="A792" s="20"/>
      <c r="B792" s="20" t="s">
        <v>13</v>
      </c>
      <c r="C792" s="20" t="s">
        <v>14</v>
      </c>
      <c r="D792" s="20" t="s">
        <v>12</v>
      </c>
    </row>
    <row r="793" spans="1:4" ht="16.5" customHeight="1">
      <c r="A793" s="30" t="s">
        <v>27</v>
      </c>
      <c r="B793" s="23"/>
      <c r="C793" s="23"/>
      <c r="D793" s="23"/>
    </row>
    <row r="794" spans="1:4" ht="12.75">
      <c r="A794" s="23" t="s">
        <v>135</v>
      </c>
      <c r="B794" s="13">
        <v>111.4281693</v>
      </c>
      <c r="C794" s="13">
        <v>50.7468854</v>
      </c>
      <c r="D794" s="28">
        <f>B794+C794</f>
        <v>162.17505469999998</v>
      </c>
    </row>
    <row r="795" spans="1:4" ht="12.75">
      <c r="A795" s="22" t="s">
        <v>51</v>
      </c>
      <c r="B795" s="13">
        <v>10.7206334</v>
      </c>
      <c r="C795" s="13">
        <v>1.1850866</v>
      </c>
      <c r="D795" s="28">
        <f>B795+C795</f>
        <v>11.90572</v>
      </c>
    </row>
    <row r="796" spans="1:4" ht="12.75">
      <c r="A796" s="23" t="s">
        <v>136</v>
      </c>
      <c r="B796" s="13">
        <v>99.2780795</v>
      </c>
      <c r="C796" s="13">
        <v>49.0468054</v>
      </c>
      <c r="D796" s="28">
        <f>B796+C796</f>
        <v>148.3248849</v>
      </c>
    </row>
    <row r="797" spans="1:4" ht="16.5" customHeight="1">
      <c r="A797" s="30" t="s">
        <v>25</v>
      </c>
      <c r="B797" s="32"/>
      <c r="C797" s="32"/>
      <c r="D797" s="28"/>
    </row>
    <row r="798" spans="1:4" ht="12.75">
      <c r="A798" s="23" t="s">
        <v>135</v>
      </c>
      <c r="B798" s="13">
        <v>96.093442</v>
      </c>
      <c r="C798" s="13">
        <v>54.1309849</v>
      </c>
      <c r="D798" s="28">
        <f>B798+C798</f>
        <v>150.2244269</v>
      </c>
    </row>
    <row r="799" spans="1:4" ht="12.75">
      <c r="A799" s="22" t="s">
        <v>51</v>
      </c>
      <c r="B799" s="13">
        <v>6.9073209</v>
      </c>
      <c r="C799" s="13">
        <v>0.9886562</v>
      </c>
      <c r="D799" s="28">
        <f>B799+C799</f>
        <v>7.8959771000000005</v>
      </c>
    </row>
    <row r="800" spans="1:4" ht="12.75">
      <c r="A800" s="23" t="s">
        <v>136</v>
      </c>
      <c r="B800" s="13">
        <v>112.9845785</v>
      </c>
      <c r="C800" s="13">
        <v>62.8461989</v>
      </c>
      <c r="D800" s="28">
        <f>B800+C800</f>
        <v>175.8307774</v>
      </c>
    </row>
    <row r="801" spans="1:4" ht="16.5" customHeight="1">
      <c r="A801" s="30" t="s">
        <v>26</v>
      </c>
      <c r="B801" s="32"/>
      <c r="C801" s="32"/>
      <c r="D801" s="28"/>
    </row>
    <row r="802" spans="1:4" ht="12.75">
      <c r="A802" s="23" t="s">
        <v>135</v>
      </c>
      <c r="B802" s="13">
        <v>4196.5561902</v>
      </c>
      <c r="C802" s="13">
        <v>2994.1643216</v>
      </c>
      <c r="D802" s="28">
        <f>B802+C802</f>
        <v>7190.7205118</v>
      </c>
    </row>
    <row r="803" spans="1:4" ht="12.75">
      <c r="A803" s="22" t="s">
        <v>51</v>
      </c>
      <c r="B803" s="13">
        <v>208.4001149</v>
      </c>
      <c r="C803" s="13">
        <v>44.7622434</v>
      </c>
      <c r="D803" s="28">
        <f>B803+C803</f>
        <v>253.1623583</v>
      </c>
    </row>
    <row r="804" spans="1:4" ht="12.75">
      <c r="A804" s="23" t="s">
        <v>136</v>
      </c>
      <c r="B804" s="13">
        <v>5843.571166</v>
      </c>
      <c r="C804" s="13">
        <v>4081.9486681</v>
      </c>
      <c r="D804" s="28">
        <f>B804+C804</f>
        <v>9925.5198341</v>
      </c>
    </row>
    <row r="805" spans="1:4" ht="12.75">
      <c r="A805" s="23" t="s">
        <v>18</v>
      </c>
      <c r="B805" s="13">
        <v>71.5883149</v>
      </c>
      <c r="C805" s="13">
        <v>48.2970527</v>
      </c>
      <c r="D805" s="28">
        <f>B805+C805</f>
        <v>119.8853676</v>
      </c>
    </row>
    <row r="806" spans="1:4" ht="12.75">
      <c r="A806" s="23" t="s">
        <v>16</v>
      </c>
      <c r="B806" s="13">
        <v>132.6858297</v>
      </c>
      <c r="C806" s="13">
        <v>85.3398871</v>
      </c>
      <c r="D806" s="28">
        <f>B806+C806</f>
        <v>218.0257168</v>
      </c>
    </row>
    <row r="807" spans="1:4" ht="16.5" customHeight="1">
      <c r="A807" s="17" t="s">
        <v>12</v>
      </c>
      <c r="B807" s="32"/>
      <c r="C807" s="32"/>
      <c r="D807" s="28"/>
    </row>
    <row r="808" spans="1:4" ht="12.75">
      <c r="A808" s="23" t="s">
        <v>135</v>
      </c>
      <c r="B808" s="13">
        <f aca="true" t="shared" si="31" ref="B808:C810">B794+B798+B802</f>
        <v>4404.0778015</v>
      </c>
      <c r="C808" s="13">
        <f t="shared" si="31"/>
        <v>3099.0421919</v>
      </c>
      <c r="D808" s="28">
        <f>B808+C808</f>
        <v>7503.1199934</v>
      </c>
    </row>
    <row r="809" spans="1:4" ht="12.75">
      <c r="A809" s="22" t="s">
        <v>51</v>
      </c>
      <c r="B809" s="13">
        <f t="shared" si="31"/>
        <v>226.0280692</v>
      </c>
      <c r="C809" s="13">
        <f t="shared" si="31"/>
        <v>46.9359862</v>
      </c>
      <c r="D809" s="28">
        <f>B809+C809</f>
        <v>272.9640554</v>
      </c>
    </row>
    <row r="810" spans="1:4" ht="12.75">
      <c r="A810" s="23" t="s">
        <v>136</v>
      </c>
      <c r="B810" s="13">
        <f t="shared" si="31"/>
        <v>6055.833823999999</v>
      </c>
      <c r="C810" s="13">
        <f t="shared" si="31"/>
        <v>4193.8416724</v>
      </c>
      <c r="D810" s="28">
        <f>B810+C810</f>
        <v>10249.6754964</v>
      </c>
    </row>
    <row r="811" spans="1:4" ht="12.75">
      <c r="A811" s="23" t="s">
        <v>18</v>
      </c>
      <c r="B811" s="28">
        <f aca="true" t="shared" si="32" ref="B811:D812">B805</f>
        <v>71.5883149</v>
      </c>
      <c r="C811" s="28">
        <f t="shared" si="32"/>
        <v>48.2970527</v>
      </c>
      <c r="D811" s="28">
        <f t="shared" si="32"/>
        <v>119.8853676</v>
      </c>
    </row>
    <row r="812" spans="1:4" ht="12.75">
      <c r="A812" s="16" t="s">
        <v>16</v>
      </c>
      <c r="B812" s="15">
        <f t="shared" si="32"/>
        <v>132.6858297</v>
      </c>
      <c r="C812" s="15">
        <f t="shared" si="32"/>
        <v>85.3398871</v>
      </c>
      <c r="D812" s="15">
        <f t="shared" si="32"/>
        <v>218.0257168</v>
      </c>
    </row>
    <row r="813" spans="1:4" ht="49.5" customHeight="1">
      <c r="A813" s="108" t="s">
        <v>139</v>
      </c>
      <c r="B813" s="109"/>
      <c r="C813" s="109"/>
      <c r="D813" s="109"/>
    </row>
    <row r="814" spans="1:4" ht="12.75" customHeight="1">
      <c r="A814" s="108"/>
      <c r="B814" s="105"/>
      <c r="C814" s="105"/>
      <c r="D814" s="105"/>
    </row>
    <row r="816" spans="1:4" ht="12.75">
      <c r="A816" s="117" t="s">
        <v>45</v>
      </c>
      <c r="B816" s="117"/>
      <c r="C816" s="117"/>
      <c r="D816" s="117"/>
    </row>
    <row r="817" spans="1:4" ht="26.25" customHeight="1">
      <c r="A817" s="104" t="s">
        <v>92</v>
      </c>
      <c r="B817" s="105"/>
      <c r="C817" s="105"/>
      <c r="D817" s="114"/>
    </row>
    <row r="818" spans="1:4" ht="15.75" customHeight="1">
      <c r="A818" s="20"/>
      <c r="B818" s="21">
        <v>2008</v>
      </c>
      <c r="C818" s="21">
        <v>2009</v>
      </c>
      <c r="D818" s="21">
        <v>2010</v>
      </c>
    </row>
    <row r="819" spans="1:4" ht="16.5" customHeight="1">
      <c r="A819" s="17" t="s">
        <v>13</v>
      </c>
      <c r="B819" s="23"/>
      <c r="C819" s="60"/>
      <c r="D819" s="60"/>
    </row>
    <row r="820" spans="1:4" ht="12.75">
      <c r="A820" s="23" t="s">
        <v>135</v>
      </c>
      <c r="B820" s="42">
        <v>218038</v>
      </c>
      <c r="C820" s="42">
        <v>232881</v>
      </c>
      <c r="D820" s="42">
        <v>241073</v>
      </c>
    </row>
    <row r="821" spans="1:4" ht="12.75">
      <c r="A821" s="22" t="s">
        <v>51</v>
      </c>
      <c r="B821" s="42">
        <v>47803</v>
      </c>
      <c r="C821" s="42">
        <v>49359</v>
      </c>
      <c r="D821" s="42">
        <v>48604</v>
      </c>
    </row>
    <row r="822" spans="1:4" ht="12.75">
      <c r="A822" s="23" t="s">
        <v>136</v>
      </c>
      <c r="B822" s="42">
        <v>152102</v>
      </c>
      <c r="C822" s="42">
        <v>159878</v>
      </c>
      <c r="D822" s="42">
        <v>164338</v>
      </c>
    </row>
    <row r="823" spans="1:4" ht="12.75">
      <c r="A823" s="23" t="s">
        <v>18</v>
      </c>
      <c r="B823" s="42">
        <v>5469</v>
      </c>
      <c r="C823" s="42">
        <v>5237</v>
      </c>
      <c r="D823" s="42">
        <v>4661</v>
      </c>
    </row>
    <row r="824" spans="1:4" ht="12.75">
      <c r="A824" s="23" t="s">
        <v>16</v>
      </c>
      <c r="B824" s="42">
        <v>12527</v>
      </c>
      <c r="C824" s="42">
        <v>12814</v>
      </c>
      <c r="D824" s="42">
        <v>11977</v>
      </c>
    </row>
    <row r="825" spans="1:4" ht="16.5" customHeight="1">
      <c r="A825" s="17" t="s">
        <v>14</v>
      </c>
      <c r="B825" s="54"/>
      <c r="C825" s="54"/>
      <c r="D825" s="54"/>
    </row>
    <row r="826" spans="1:4" ht="12.75">
      <c r="A826" s="23" t="s">
        <v>135</v>
      </c>
      <c r="B826" s="42">
        <v>144114</v>
      </c>
      <c r="C826" s="42">
        <v>161352</v>
      </c>
      <c r="D826" s="42">
        <v>170525</v>
      </c>
    </row>
    <row r="827" spans="1:4" ht="12.75">
      <c r="A827" s="22" t="s">
        <v>51</v>
      </c>
      <c r="B827" s="42">
        <v>9891</v>
      </c>
      <c r="C827" s="42">
        <v>10924</v>
      </c>
      <c r="D827" s="42">
        <v>11120</v>
      </c>
    </row>
    <row r="828" spans="1:4" ht="12.75">
      <c r="A828" s="23" t="s">
        <v>136</v>
      </c>
      <c r="B828" s="42">
        <v>98967</v>
      </c>
      <c r="C828" s="42">
        <v>109148</v>
      </c>
      <c r="D828" s="42">
        <v>114926</v>
      </c>
    </row>
    <row r="829" spans="1:4" ht="12.75">
      <c r="A829" s="23" t="s">
        <v>18</v>
      </c>
      <c r="B829" s="42">
        <v>2635</v>
      </c>
      <c r="C829" s="42">
        <v>2700</v>
      </c>
      <c r="D829" s="42">
        <v>2475</v>
      </c>
    </row>
    <row r="830" spans="1:4" ht="12.75">
      <c r="A830" s="23" t="s">
        <v>16</v>
      </c>
      <c r="B830" s="42">
        <v>7386</v>
      </c>
      <c r="C830" s="42">
        <v>8176</v>
      </c>
      <c r="D830" s="42">
        <v>7833</v>
      </c>
    </row>
    <row r="831" spans="1:4" ht="16.5" customHeight="1">
      <c r="A831" s="17" t="s">
        <v>12</v>
      </c>
      <c r="B831" s="18"/>
      <c r="C831" s="54"/>
      <c r="D831" s="54"/>
    </row>
    <row r="832" spans="1:4" ht="12.75">
      <c r="A832" s="23" t="s">
        <v>135</v>
      </c>
      <c r="B832" s="18">
        <f aca="true" t="shared" si="33" ref="B832:D836">B820+B826</f>
        <v>362152</v>
      </c>
      <c r="C832" s="42">
        <f t="shared" si="33"/>
        <v>394233</v>
      </c>
      <c r="D832" s="42">
        <f t="shared" si="33"/>
        <v>411598</v>
      </c>
    </row>
    <row r="833" spans="1:4" ht="12.75">
      <c r="A833" s="22" t="s">
        <v>51</v>
      </c>
      <c r="B833" s="18">
        <f t="shared" si="33"/>
        <v>57694</v>
      </c>
      <c r="C833" s="42">
        <f t="shared" si="33"/>
        <v>60283</v>
      </c>
      <c r="D833" s="42">
        <f t="shared" si="33"/>
        <v>59724</v>
      </c>
    </row>
    <row r="834" spans="1:4" ht="12.75">
      <c r="A834" s="23" t="s">
        <v>136</v>
      </c>
      <c r="B834" s="18">
        <f t="shared" si="33"/>
        <v>251069</v>
      </c>
      <c r="C834" s="42">
        <f t="shared" si="33"/>
        <v>269026</v>
      </c>
      <c r="D834" s="42">
        <f t="shared" si="33"/>
        <v>279264</v>
      </c>
    </row>
    <row r="835" spans="1:4" ht="12.75">
      <c r="A835" s="23" t="s">
        <v>18</v>
      </c>
      <c r="B835" s="18">
        <f t="shared" si="33"/>
        <v>8104</v>
      </c>
      <c r="C835" s="42">
        <f t="shared" si="33"/>
        <v>7937</v>
      </c>
      <c r="D835" s="42">
        <f t="shared" si="33"/>
        <v>7136</v>
      </c>
    </row>
    <row r="836" spans="1:4" ht="12.75">
      <c r="A836" s="16" t="s">
        <v>16</v>
      </c>
      <c r="B836" s="19">
        <f t="shared" si="33"/>
        <v>19913</v>
      </c>
      <c r="C836" s="59">
        <f t="shared" si="33"/>
        <v>20990</v>
      </c>
      <c r="D836" s="59">
        <f t="shared" si="33"/>
        <v>19810</v>
      </c>
    </row>
    <row r="837" spans="2:4" ht="12.75">
      <c r="B837" s="5"/>
      <c r="C837" s="5"/>
      <c r="D837" s="5"/>
    </row>
    <row r="838" spans="2:4" ht="12.75">
      <c r="B838" s="5"/>
      <c r="C838" s="5"/>
      <c r="D838" s="5"/>
    </row>
    <row r="839" spans="1:4" ht="12.75">
      <c r="A839" s="5"/>
      <c r="B839" s="5"/>
      <c r="C839" s="5"/>
      <c r="D839" s="5"/>
    </row>
    <row r="840" spans="1:4" ht="12.75">
      <c r="A840" s="1" t="s">
        <v>46</v>
      </c>
      <c r="B840" s="4"/>
      <c r="C840" s="4"/>
      <c r="D840" s="4"/>
    </row>
    <row r="841" spans="1:4" ht="27.75" customHeight="1">
      <c r="A841" s="110" t="s">
        <v>103</v>
      </c>
      <c r="B841" s="122"/>
      <c r="C841" s="122"/>
      <c r="D841" s="122"/>
    </row>
    <row r="842" spans="1:4" ht="15.75" customHeight="1">
      <c r="A842" s="20"/>
      <c r="B842" s="21">
        <v>2008</v>
      </c>
      <c r="C842" s="21">
        <v>2009</v>
      </c>
      <c r="D842" s="21">
        <v>2010</v>
      </c>
    </row>
    <row r="843" spans="1:4" ht="16.5" customHeight="1">
      <c r="A843" s="17" t="s">
        <v>13</v>
      </c>
      <c r="B843" s="23"/>
      <c r="C843" s="56"/>
      <c r="D843" s="56"/>
    </row>
    <row r="844" spans="1:4" ht="12.75">
      <c r="A844" s="23" t="s">
        <v>135</v>
      </c>
      <c r="B844" s="43">
        <v>3866.616</v>
      </c>
      <c r="C844" s="43">
        <v>4280.617701779</v>
      </c>
      <c r="D844" s="43">
        <v>4404.077801433</v>
      </c>
    </row>
    <row r="845" spans="1:4" ht="12.75">
      <c r="A845" s="22" t="s">
        <v>51</v>
      </c>
      <c r="B845" s="43">
        <v>222.985</v>
      </c>
      <c r="C845" s="43">
        <v>237.97577678</v>
      </c>
      <c r="D845" s="43">
        <v>226.028069128</v>
      </c>
    </row>
    <row r="846" spans="1:4" ht="12.75">
      <c r="A846" s="23" t="s">
        <v>136</v>
      </c>
      <c r="B846" s="43">
        <v>5138.319</v>
      </c>
      <c r="C846" s="43">
        <v>5633.769400345</v>
      </c>
      <c r="D846" s="43">
        <v>6055.833823966</v>
      </c>
    </row>
    <row r="847" spans="1:4" ht="12.75">
      <c r="A847" s="23" t="s">
        <v>18</v>
      </c>
      <c r="B847" s="43">
        <v>72.905</v>
      </c>
      <c r="C847" s="43">
        <v>74.838204108</v>
      </c>
      <c r="D847" s="43">
        <v>71.588314932</v>
      </c>
    </row>
    <row r="848" spans="1:4" ht="12.75">
      <c r="A848" s="23" t="s">
        <v>16</v>
      </c>
      <c r="B848" s="43">
        <v>137.548</v>
      </c>
      <c r="C848" s="43">
        <v>145.387039706</v>
      </c>
      <c r="D848" s="43">
        <v>132.685829669</v>
      </c>
    </row>
    <row r="849" spans="1:4" ht="16.5" customHeight="1">
      <c r="A849" s="17" t="s">
        <v>14</v>
      </c>
      <c r="B849" s="52"/>
      <c r="C849" s="52"/>
      <c r="D849" s="52"/>
    </row>
    <row r="850" spans="1:4" ht="12.75">
      <c r="A850" s="23" t="s">
        <v>135</v>
      </c>
      <c r="B850" s="43">
        <v>2558.191</v>
      </c>
      <c r="C850" s="43">
        <v>2952.204243775</v>
      </c>
      <c r="D850" s="43">
        <v>3099.042191937</v>
      </c>
    </row>
    <row r="851" spans="1:4" ht="12.75">
      <c r="A851" s="22" t="s">
        <v>51</v>
      </c>
      <c r="B851" s="43">
        <v>41.769</v>
      </c>
      <c r="C851" s="43">
        <v>46.799830076</v>
      </c>
      <c r="D851" s="43">
        <v>46.935986199</v>
      </c>
    </row>
    <row r="852" spans="1:4" ht="12.75">
      <c r="A852" s="23" t="s">
        <v>136</v>
      </c>
      <c r="B852" s="43">
        <v>3321.667</v>
      </c>
      <c r="C852" s="43">
        <v>3805.305684779</v>
      </c>
      <c r="D852" s="43">
        <v>4193.84167238</v>
      </c>
    </row>
    <row r="853" spans="1:4" ht="12.75">
      <c r="A853" s="23" t="s">
        <v>18</v>
      </c>
      <c r="B853" s="43">
        <v>46.444</v>
      </c>
      <c r="C853" s="43">
        <v>50.6942373</v>
      </c>
      <c r="D853" s="43">
        <v>48.297052679</v>
      </c>
    </row>
    <row r="854" spans="1:4" ht="12.75">
      <c r="A854" s="23" t="s">
        <v>16</v>
      </c>
      <c r="B854" s="43">
        <v>79.984</v>
      </c>
      <c r="C854" s="43">
        <v>89.851849519</v>
      </c>
      <c r="D854" s="43">
        <v>85.339887085</v>
      </c>
    </row>
    <row r="855" spans="1:4" ht="16.5" customHeight="1">
      <c r="A855" s="17" t="s">
        <v>12</v>
      </c>
      <c r="B855" s="13"/>
      <c r="C855" s="52"/>
      <c r="D855" s="52"/>
    </row>
    <row r="856" spans="1:4" ht="12.75">
      <c r="A856" s="23" t="s">
        <v>135</v>
      </c>
      <c r="B856" s="13">
        <f aca="true" t="shared" si="34" ref="B856:D860">B844+B850</f>
        <v>6424.807</v>
      </c>
      <c r="C856" s="43">
        <f t="shared" si="34"/>
        <v>7232.821945554</v>
      </c>
      <c r="D856" s="43">
        <f t="shared" si="34"/>
        <v>7503.11999337</v>
      </c>
    </row>
    <row r="857" spans="1:4" ht="12.75">
      <c r="A857" s="22" t="s">
        <v>51</v>
      </c>
      <c r="B857" s="13">
        <f t="shared" si="34"/>
        <v>264.754</v>
      </c>
      <c r="C857" s="43">
        <f t="shared" si="34"/>
        <v>284.77560685599997</v>
      </c>
      <c r="D857" s="43">
        <f t="shared" si="34"/>
        <v>272.964055327</v>
      </c>
    </row>
    <row r="858" spans="1:4" ht="12.75">
      <c r="A858" s="23" t="s">
        <v>136</v>
      </c>
      <c r="B858" s="13">
        <f t="shared" si="34"/>
        <v>8459.986</v>
      </c>
      <c r="C858" s="43">
        <f t="shared" si="34"/>
        <v>9439.075085123999</v>
      </c>
      <c r="D858" s="43">
        <f t="shared" si="34"/>
        <v>10249.675496346</v>
      </c>
    </row>
    <row r="859" spans="1:4" ht="12.75">
      <c r="A859" s="23" t="s">
        <v>18</v>
      </c>
      <c r="B859" s="13">
        <f t="shared" si="34"/>
        <v>119.349</v>
      </c>
      <c r="C859" s="43">
        <f t="shared" si="34"/>
        <v>125.532441408</v>
      </c>
      <c r="D859" s="43">
        <f t="shared" si="34"/>
        <v>119.88536761099999</v>
      </c>
    </row>
    <row r="860" spans="1:4" ht="12.75">
      <c r="A860" s="16" t="s">
        <v>16</v>
      </c>
      <c r="B860" s="15">
        <f t="shared" si="34"/>
        <v>217.53199999999998</v>
      </c>
      <c r="C860" s="58">
        <f t="shared" si="34"/>
        <v>235.23888922499998</v>
      </c>
      <c r="D860" s="58">
        <f t="shared" si="34"/>
        <v>218.02571675399997</v>
      </c>
    </row>
    <row r="861" spans="1:4" ht="49.5" customHeight="1">
      <c r="A861" s="96" t="s">
        <v>139</v>
      </c>
      <c r="B861" s="113"/>
      <c r="C861" s="113"/>
      <c r="D861" s="109"/>
    </row>
    <row r="862" spans="1:4" ht="12.75">
      <c r="A862" s="3"/>
      <c r="B862" s="7"/>
      <c r="C862" s="7"/>
      <c r="D862" s="7"/>
    </row>
    <row r="864" spans="1:4" ht="12.75">
      <c r="A864" s="117" t="s">
        <v>60</v>
      </c>
      <c r="B864" s="117"/>
      <c r="C864" s="117"/>
      <c r="D864" s="117"/>
    </row>
    <row r="865" spans="1:4" ht="27" customHeight="1">
      <c r="A865" s="124" t="s">
        <v>148</v>
      </c>
      <c r="B865" s="125"/>
      <c r="C865" s="125"/>
      <c r="D865" s="126"/>
    </row>
    <row r="866" spans="1:4" ht="15.75" customHeight="1">
      <c r="A866" s="20"/>
      <c r="B866" s="20" t="s">
        <v>13</v>
      </c>
      <c r="C866" s="20" t="s">
        <v>14</v>
      </c>
      <c r="D866" s="20" t="s">
        <v>12</v>
      </c>
    </row>
    <row r="867" spans="1:4" ht="16.5" customHeight="1">
      <c r="A867" s="24" t="s">
        <v>72</v>
      </c>
      <c r="B867" s="18"/>
      <c r="C867" s="18"/>
      <c r="D867" s="18"/>
    </row>
    <row r="868" spans="1:4" ht="10.5" customHeight="1">
      <c r="A868" s="23" t="s">
        <v>135</v>
      </c>
      <c r="B868" s="18">
        <v>10255</v>
      </c>
      <c r="C868" s="18">
        <v>9524</v>
      </c>
      <c r="D868" s="26">
        <f>B868+C868</f>
        <v>19779</v>
      </c>
    </row>
    <row r="869" spans="1:4" ht="10.5" customHeight="1">
      <c r="A869" s="22" t="s">
        <v>51</v>
      </c>
      <c r="B869" s="61">
        <v>6</v>
      </c>
      <c r="C869" s="90" t="s">
        <v>125</v>
      </c>
      <c r="D869" s="63">
        <f>SUM(B869:C869)</f>
        <v>6</v>
      </c>
    </row>
    <row r="870" spans="1:4" ht="10.5" customHeight="1">
      <c r="A870" s="23" t="s">
        <v>136</v>
      </c>
      <c r="B870" s="18">
        <v>4411</v>
      </c>
      <c r="C870" s="18">
        <v>4155</v>
      </c>
      <c r="D870" s="26">
        <f aca="true" t="shared" si="35" ref="D870:D912">B870+C870</f>
        <v>8566</v>
      </c>
    </row>
    <row r="871" spans="1:4" ht="10.5" customHeight="1">
      <c r="A871" s="23" t="s">
        <v>18</v>
      </c>
      <c r="B871" s="18">
        <v>26</v>
      </c>
      <c r="C871" s="18">
        <v>20</v>
      </c>
      <c r="D871" s="26">
        <f t="shared" si="35"/>
        <v>46</v>
      </c>
    </row>
    <row r="872" spans="1:4" ht="16.5" customHeight="1">
      <c r="A872" s="17" t="s">
        <v>73</v>
      </c>
      <c r="B872" s="33"/>
      <c r="C872" s="33"/>
      <c r="D872" s="26"/>
    </row>
    <row r="873" spans="1:4" ht="10.5" customHeight="1">
      <c r="A873" s="23" t="s">
        <v>135</v>
      </c>
      <c r="B873" s="18">
        <v>126566</v>
      </c>
      <c r="C873" s="18">
        <v>99454</v>
      </c>
      <c r="D873" s="26">
        <f t="shared" si="35"/>
        <v>226020</v>
      </c>
    </row>
    <row r="874" spans="1:4" ht="10.5" customHeight="1">
      <c r="A874" s="22" t="s">
        <v>51</v>
      </c>
      <c r="B874" s="18">
        <v>5279</v>
      </c>
      <c r="C874" s="18">
        <v>898</v>
      </c>
      <c r="D874" s="26">
        <f t="shared" si="35"/>
        <v>6177</v>
      </c>
    </row>
    <row r="875" spans="1:4" ht="10.5" customHeight="1">
      <c r="A875" s="23" t="s">
        <v>136</v>
      </c>
      <c r="B875" s="18">
        <v>83457</v>
      </c>
      <c r="C875" s="18">
        <v>61637</v>
      </c>
      <c r="D875" s="26">
        <f t="shared" si="35"/>
        <v>145094</v>
      </c>
    </row>
    <row r="876" spans="1:4" ht="10.5" customHeight="1">
      <c r="A876" s="23" t="s">
        <v>18</v>
      </c>
      <c r="B876" s="18">
        <v>1703</v>
      </c>
      <c r="C876" s="18">
        <v>969</v>
      </c>
      <c r="D876" s="26">
        <f t="shared" si="35"/>
        <v>2672</v>
      </c>
    </row>
    <row r="877" spans="1:4" ht="16.5" customHeight="1">
      <c r="A877" s="17" t="s">
        <v>74</v>
      </c>
      <c r="B877" s="33"/>
      <c r="C877" s="33"/>
      <c r="D877" s="26"/>
    </row>
    <row r="878" spans="1:4" ht="10.5" customHeight="1">
      <c r="A878" s="23" t="s">
        <v>135</v>
      </c>
      <c r="B878" s="18">
        <v>53076</v>
      </c>
      <c r="C878" s="18">
        <v>40341</v>
      </c>
      <c r="D878" s="26">
        <f t="shared" si="35"/>
        <v>93417</v>
      </c>
    </row>
    <row r="879" spans="1:4" ht="10.5" customHeight="1">
      <c r="A879" s="22" t="s">
        <v>51</v>
      </c>
      <c r="B879" s="18">
        <v>8776</v>
      </c>
      <c r="C879" s="18">
        <v>2062</v>
      </c>
      <c r="D879" s="26">
        <f t="shared" si="35"/>
        <v>10838</v>
      </c>
    </row>
    <row r="880" spans="1:4" ht="10.5" customHeight="1">
      <c r="A880" s="23" t="s">
        <v>136</v>
      </c>
      <c r="B880" s="18">
        <v>42091</v>
      </c>
      <c r="C880" s="18">
        <v>32682</v>
      </c>
      <c r="D880" s="26">
        <f t="shared" si="35"/>
        <v>74773</v>
      </c>
    </row>
    <row r="881" spans="1:4" ht="10.5" customHeight="1">
      <c r="A881" s="23" t="s">
        <v>18</v>
      </c>
      <c r="B881" s="18">
        <v>1270</v>
      </c>
      <c r="C881" s="18">
        <v>721</v>
      </c>
      <c r="D881" s="26">
        <f t="shared" si="35"/>
        <v>1991</v>
      </c>
    </row>
    <row r="882" spans="1:4" ht="10.5" customHeight="1">
      <c r="A882" s="23" t="s">
        <v>16</v>
      </c>
      <c r="B882" s="18">
        <f>14+3065</f>
        <v>3079</v>
      </c>
      <c r="C882" s="18">
        <f>15+2875</f>
        <v>2890</v>
      </c>
      <c r="D882" s="26">
        <f t="shared" si="35"/>
        <v>5969</v>
      </c>
    </row>
    <row r="883" spans="1:4" ht="16.5" customHeight="1">
      <c r="A883" s="17" t="s">
        <v>75</v>
      </c>
      <c r="B883" s="33"/>
      <c r="C883" s="33"/>
      <c r="D883" s="26"/>
    </row>
    <row r="884" spans="1:4" ht="10.5" customHeight="1">
      <c r="A884" s="23" t="s">
        <v>135</v>
      </c>
      <c r="B884" s="18">
        <v>20285</v>
      </c>
      <c r="C884" s="18">
        <v>10832</v>
      </c>
      <c r="D884" s="26">
        <f t="shared" si="35"/>
        <v>31117</v>
      </c>
    </row>
    <row r="885" spans="1:4" ht="10.5" customHeight="1">
      <c r="A885" s="22" t="s">
        <v>51</v>
      </c>
      <c r="B885" s="18">
        <v>11668</v>
      </c>
      <c r="C885" s="18">
        <v>2803</v>
      </c>
      <c r="D885" s="26">
        <f t="shared" si="35"/>
        <v>14471</v>
      </c>
    </row>
    <row r="886" spans="1:4" ht="10.5" customHeight="1">
      <c r="A886" s="23" t="s">
        <v>136</v>
      </c>
      <c r="B886" s="18">
        <v>14790</v>
      </c>
      <c r="C886" s="18">
        <v>8809</v>
      </c>
      <c r="D886" s="26">
        <f t="shared" si="35"/>
        <v>23599</v>
      </c>
    </row>
    <row r="887" spans="1:4" ht="10.5" customHeight="1">
      <c r="A887" s="23" t="s">
        <v>18</v>
      </c>
      <c r="B887" s="18">
        <v>622</v>
      </c>
      <c r="C887" s="18">
        <v>309</v>
      </c>
      <c r="D887" s="26">
        <f t="shared" si="35"/>
        <v>931</v>
      </c>
    </row>
    <row r="888" spans="1:4" ht="10.5" customHeight="1">
      <c r="A888" s="23" t="s">
        <v>16</v>
      </c>
      <c r="B888" s="18">
        <v>3225</v>
      </c>
      <c r="C888" s="18">
        <v>2226</v>
      </c>
      <c r="D888" s="26">
        <f t="shared" si="35"/>
        <v>5451</v>
      </c>
    </row>
    <row r="889" spans="1:4" ht="16.5" customHeight="1">
      <c r="A889" s="17" t="s">
        <v>76</v>
      </c>
      <c r="B889" s="33"/>
      <c r="C889" s="33"/>
      <c r="D889" s="26"/>
    </row>
    <row r="890" spans="1:4" ht="10.5" customHeight="1">
      <c r="A890" s="23" t="s">
        <v>135</v>
      </c>
      <c r="B890" s="18">
        <v>14566</v>
      </c>
      <c r="C890" s="18">
        <v>5113</v>
      </c>
      <c r="D890" s="26">
        <f t="shared" si="35"/>
        <v>19679</v>
      </c>
    </row>
    <row r="891" spans="1:4" ht="10.5" customHeight="1">
      <c r="A891" s="22" t="s">
        <v>51</v>
      </c>
      <c r="B891" s="18">
        <v>11528</v>
      </c>
      <c r="C891" s="18">
        <v>2456</v>
      </c>
      <c r="D891" s="26">
        <f t="shared" si="35"/>
        <v>13984</v>
      </c>
    </row>
    <row r="892" spans="1:4" ht="10.5" customHeight="1">
      <c r="A892" s="23" t="s">
        <v>136</v>
      </c>
      <c r="B892" s="18">
        <v>9845</v>
      </c>
      <c r="C892" s="18">
        <v>3964</v>
      </c>
      <c r="D892" s="26">
        <f t="shared" si="35"/>
        <v>13809</v>
      </c>
    </row>
    <row r="893" spans="1:4" ht="10.5" customHeight="1">
      <c r="A893" s="23" t="s">
        <v>18</v>
      </c>
      <c r="B893" s="18">
        <v>511</v>
      </c>
      <c r="C893" s="18">
        <v>203</v>
      </c>
      <c r="D893" s="26">
        <f t="shared" si="35"/>
        <v>714</v>
      </c>
    </row>
    <row r="894" spans="1:4" ht="10.5" customHeight="1">
      <c r="A894" s="23" t="s">
        <v>16</v>
      </c>
      <c r="B894" s="18">
        <v>2796</v>
      </c>
      <c r="C894" s="18">
        <v>1394</v>
      </c>
      <c r="D894" s="26">
        <f t="shared" si="35"/>
        <v>4190</v>
      </c>
    </row>
    <row r="895" spans="1:4" ht="16.5" customHeight="1">
      <c r="A895" s="17" t="s">
        <v>81</v>
      </c>
      <c r="B895" s="33"/>
      <c r="C895" s="33"/>
      <c r="D895" s="26"/>
    </row>
    <row r="896" spans="1:4" ht="10.5" customHeight="1">
      <c r="A896" s="23" t="s">
        <v>135</v>
      </c>
      <c r="B896" s="18">
        <v>9536</v>
      </c>
      <c r="C896" s="18">
        <v>2938</v>
      </c>
      <c r="D896" s="26">
        <f t="shared" si="35"/>
        <v>12474</v>
      </c>
    </row>
    <row r="897" spans="1:4" ht="10.5" customHeight="1">
      <c r="A897" s="22" t="s">
        <v>51</v>
      </c>
      <c r="B897" s="18">
        <v>7559</v>
      </c>
      <c r="C897" s="18">
        <v>1709</v>
      </c>
      <c r="D897" s="26">
        <f t="shared" si="35"/>
        <v>9268</v>
      </c>
    </row>
    <row r="898" spans="1:4" ht="10.5" customHeight="1">
      <c r="A898" s="23" t="s">
        <v>136</v>
      </c>
      <c r="B898" s="18">
        <v>6183</v>
      </c>
      <c r="C898" s="18">
        <v>2186</v>
      </c>
      <c r="D898" s="26">
        <f t="shared" si="35"/>
        <v>8369</v>
      </c>
    </row>
    <row r="899" spans="1:4" ht="10.5" customHeight="1">
      <c r="A899" s="23" t="s">
        <v>18</v>
      </c>
      <c r="B899" s="18">
        <v>332</v>
      </c>
      <c r="C899" s="18">
        <v>155</v>
      </c>
      <c r="D899" s="26">
        <f t="shared" si="35"/>
        <v>487</v>
      </c>
    </row>
    <row r="900" spans="1:4" ht="10.5" customHeight="1">
      <c r="A900" s="23" t="s">
        <v>16</v>
      </c>
      <c r="B900" s="18">
        <v>1892</v>
      </c>
      <c r="C900" s="18">
        <v>832</v>
      </c>
      <c r="D900" s="26">
        <f t="shared" si="35"/>
        <v>2724</v>
      </c>
    </row>
    <row r="901" spans="1:4" ht="16.5" customHeight="1">
      <c r="A901" s="17" t="s">
        <v>78</v>
      </c>
      <c r="B901" s="33"/>
      <c r="C901" s="33"/>
      <c r="D901" s="26"/>
    </row>
    <row r="902" spans="1:4" ht="10.5" customHeight="1">
      <c r="A902" s="23" t="s">
        <v>135</v>
      </c>
      <c r="B902" s="18">
        <v>4962</v>
      </c>
      <c r="C902" s="18">
        <v>1642</v>
      </c>
      <c r="D902" s="26">
        <f t="shared" si="35"/>
        <v>6604</v>
      </c>
    </row>
    <row r="903" spans="1:4" ht="10.5" customHeight="1">
      <c r="A903" s="22" t="s">
        <v>51</v>
      </c>
      <c r="B903" s="18">
        <v>3135</v>
      </c>
      <c r="C903" s="18">
        <v>879</v>
      </c>
      <c r="D903" s="26">
        <f t="shared" si="35"/>
        <v>4014</v>
      </c>
    </row>
    <row r="904" spans="1:4" ht="10.5" customHeight="1">
      <c r="A904" s="23" t="s">
        <v>136</v>
      </c>
      <c r="B904" s="18">
        <v>2833</v>
      </c>
      <c r="C904" s="18">
        <v>1119</v>
      </c>
      <c r="D904" s="26">
        <f t="shared" si="35"/>
        <v>3952</v>
      </c>
    </row>
    <row r="905" spans="1:4" ht="10.5" customHeight="1">
      <c r="A905" s="23" t="s">
        <v>18</v>
      </c>
      <c r="B905" s="18">
        <v>156</v>
      </c>
      <c r="C905" s="18">
        <v>77</v>
      </c>
      <c r="D905" s="26">
        <f t="shared" si="35"/>
        <v>233</v>
      </c>
    </row>
    <row r="906" spans="1:4" ht="10.5" customHeight="1">
      <c r="A906" s="23" t="s">
        <v>16</v>
      </c>
      <c r="B906" s="18">
        <v>828</v>
      </c>
      <c r="C906" s="18">
        <v>371</v>
      </c>
      <c r="D906" s="26">
        <f t="shared" si="35"/>
        <v>1199</v>
      </c>
    </row>
    <row r="907" spans="1:4" ht="16.5" customHeight="1">
      <c r="A907" s="17" t="s">
        <v>79</v>
      </c>
      <c r="B907" s="33"/>
      <c r="C907" s="33"/>
      <c r="D907" s="26"/>
    </row>
    <row r="908" spans="1:4" ht="10.5" customHeight="1">
      <c r="A908" s="23" t="s">
        <v>135</v>
      </c>
      <c r="B908" s="18">
        <v>1827</v>
      </c>
      <c r="C908" s="18">
        <v>681</v>
      </c>
      <c r="D908" s="26">
        <f t="shared" si="35"/>
        <v>2508</v>
      </c>
    </row>
    <row r="909" spans="1:4" ht="10.5" customHeight="1">
      <c r="A909" s="22" t="s">
        <v>51</v>
      </c>
      <c r="B909" s="18">
        <v>653</v>
      </c>
      <c r="C909" s="18">
        <v>311</v>
      </c>
      <c r="D909" s="26">
        <f t="shared" si="35"/>
        <v>964</v>
      </c>
    </row>
    <row r="910" spans="1:4" ht="10.5" customHeight="1">
      <c r="A910" s="23" t="s">
        <v>136</v>
      </c>
      <c r="B910" s="18">
        <v>728</v>
      </c>
      <c r="C910" s="18">
        <v>374</v>
      </c>
      <c r="D910" s="26">
        <f t="shared" si="35"/>
        <v>1102</v>
      </c>
    </row>
    <row r="911" spans="1:4" ht="10.5" customHeight="1">
      <c r="A911" s="23" t="s">
        <v>18</v>
      </c>
      <c r="B911" s="18">
        <v>41</v>
      </c>
      <c r="C911" s="18">
        <v>21</v>
      </c>
      <c r="D911" s="26">
        <f t="shared" si="35"/>
        <v>62</v>
      </c>
    </row>
    <row r="912" spans="1:4" ht="10.5" customHeight="1">
      <c r="A912" s="23" t="s">
        <v>16</v>
      </c>
      <c r="B912" s="18">
        <v>157</v>
      </c>
      <c r="C912" s="18">
        <v>120</v>
      </c>
      <c r="D912" s="26">
        <f t="shared" si="35"/>
        <v>277</v>
      </c>
    </row>
    <row r="913" spans="1:4" ht="16.5" customHeight="1">
      <c r="A913" s="17" t="s">
        <v>12</v>
      </c>
      <c r="B913" s="33"/>
      <c r="C913" s="33"/>
      <c r="D913" s="26"/>
    </row>
    <row r="914" spans="1:4" ht="10.5" customHeight="1">
      <c r="A914" s="23" t="s">
        <v>135</v>
      </c>
      <c r="B914" s="18">
        <f>B868+B873+B878+B884+B890+B896+B902+B908</f>
        <v>241073</v>
      </c>
      <c r="C914" s="18">
        <f>C868+C873+C878+C884+C890+C896+C902+C908</f>
        <v>170525</v>
      </c>
      <c r="D914" s="26">
        <f>B914+C914</f>
        <v>411598</v>
      </c>
    </row>
    <row r="915" spans="1:4" ht="10.5" customHeight="1">
      <c r="A915" s="22" t="s">
        <v>51</v>
      </c>
      <c r="B915" s="18">
        <f>SUM(B869,B874,B879,B885,B891,B897,B903,B909)</f>
        <v>48604</v>
      </c>
      <c r="C915" s="18">
        <f>SUM(C869,C874,C879,C885,C891,C897,C903,C909)</f>
        <v>11118</v>
      </c>
      <c r="D915" s="26">
        <f>B915+C915</f>
        <v>59722</v>
      </c>
    </row>
    <row r="916" spans="1:4" ht="10.5" customHeight="1">
      <c r="A916" s="23" t="s">
        <v>136</v>
      </c>
      <c r="B916" s="18">
        <f>B870+B875+B880+B886+B892+B898+B904+B910</f>
        <v>164338</v>
      </c>
      <c r="C916" s="18">
        <f>C870+C875+C880+C886+C892+C898+C904+C910</f>
        <v>114926</v>
      </c>
      <c r="D916" s="26">
        <f>B916+C916</f>
        <v>279264</v>
      </c>
    </row>
    <row r="917" spans="1:4" ht="10.5" customHeight="1">
      <c r="A917" s="23" t="s">
        <v>18</v>
      </c>
      <c r="B917" s="18">
        <f>B871+B876+B881+B887+B893+B899+B905+B911</f>
        <v>4661</v>
      </c>
      <c r="C917" s="18">
        <f>C871+C876+C881+C887+C893+C899+C905+C911</f>
        <v>2475</v>
      </c>
      <c r="D917" s="18">
        <f>D871+D876+D881+D887+D893+D899+D905+D911</f>
        <v>7136</v>
      </c>
    </row>
    <row r="918" spans="1:4" ht="10.5" customHeight="1">
      <c r="A918" s="16" t="s">
        <v>16</v>
      </c>
      <c r="B918" s="18">
        <f>B882+B888+B894+B900+B906+B912</f>
        <v>11977</v>
      </c>
      <c r="C918" s="18">
        <f>C882+C888+C894+C900+C906+C912</f>
        <v>7833</v>
      </c>
      <c r="D918" s="19">
        <f>D882+D888+D894+D900+D906+D912</f>
        <v>19810</v>
      </c>
    </row>
    <row r="919" spans="1:4" ht="26.25" customHeight="1">
      <c r="A919" s="96" t="s">
        <v>147</v>
      </c>
      <c r="B919" s="106"/>
      <c r="C919" s="106"/>
      <c r="D919" s="107"/>
    </row>
    <row r="920" spans="1:4" ht="12.75">
      <c r="A920" s="117" t="s">
        <v>61</v>
      </c>
      <c r="B920" s="117"/>
      <c r="C920" s="117"/>
      <c r="D920" s="117"/>
    </row>
    <row r="921" spans="1:4" ht="27.75" customHeight="1">
      <c r="A921" s="104" t="s">
        <v>102</v>
      </c>
      <c r="B921" s="105"/>
      <c r="C921" s="105"/>
      <c r="D921" s="114"/>
    </row>
    <row r="922" spans="1:4" ht="15.75" customHeight="1">
      <c r="A922" s="20"/>
      <c r="B922" s="20" t="s">
        <v>13</v>
      </c>
      <c r="C922" s="20" t="s">
        <v>14</v>
      </c>
      <c r="D922" s="20" t="s">
        <v>12</v>
      </c>
    </row>
    <row r="923" spans="1:4" ht="16.5" customHeight="1">
      <c r="A923" s="25" t="s">
        <v>80</v>
      </c>
      <c r="B923" s="23"/>
      <c r="C923" s="23"/>
      <c r="D923" s="23"/>
    </row>
    <row r="924" spans="1:4" ht="10.5" customHeight="1">
      <c r="A924" s="23" t="s">
        <v>135</v>
      </c>
      <c r="B924" s="13">
        <v>132.8436177</v>
      </c>
      <c r="C924" s="13">
        <v>122.9283103</v>
      </c>
      <c r="D924" s="28">
        <f>B924+C924</f>
        <v>255.771928</v>
      </c>
    </row>
    <row r="925" spans="1:4" ht="10.5" customHeight="1">
      <c r="A925" s="22" t="s">
        <v>51</v>
      </c>
      <c r="B925" s="13">
        <v>0.013717</v>
      </c>
      <c r="C925" s="13">
        <v>0.003559</v>
      </c>
      <c r="D925" s="28">
        <f aca="true" t="shared" si="36" ref="D925:D968">B925+C925</f>
        <v>0.017276</v>
      </c>
    </row>
    <row r="926" spans="1:4" ht="10.5" customHeight="1">
      <c r="A926" s="23" t="s">
        <v>136</v>
      </c>
      <c r="B926" s="13">
        <v>112.3219806</v>
      </c>
      <c r="C926" s="13">
        <v>105.2937098</v>
      </c>
      <c r="D926" s="28">
        <f t="shared" si="36"/>
        <v>217.6156904</v>
      </c>
    </row>
    <row r="927" spans="1:4" ht="10.5" customHeight="1">
      <c r="A927" s="23" t="s">
        <v>18</v>
      </c>
      <c r="B927" s="13">
        <v>0.411452</v>
      </c>
      <c r="C927" s="92">
        <v>0.338277</v>
      </c>
      <c r="D927" s="28">
        <f t="shared" si="36"/>
        <v>0.749729</v>
      </c>
    </row>
    <row r="928" spans="1:4" ht="16.5" customHeight="1">
      <c r="A928" s="17" t="s">
        <v>73</v>
      </c>
      <c r="B928" s="32"/>
      <c r="C928" s="32"/>
      <c r="D928" s="28"/>
    </row>
    <row r="929" spans="1:4" ht="10.5" customHeight="1">
      <c r="A929" s="23" t="s">
        <v>135</v>
      </c>
      <c r="B929" s="13">
        <v>2451.6215975</v>
      </c>
      <c r="C929" s="13">
        <v>1877.1008771</v>
      </c>
      <c r="D929" s="28">
        <f t="shared" si="36"/>
        <v>4328.7224746</v>
      </c>
    </row>
    <row r="930" spans="1:4" ht="10.5" customHeight="1">
      <c r="A930" s="22" t="s">
        <v>51</v>
      </c>
      <c r="B930" s="13">
        <v>17.9282506</v>
      </c>
      <c r="C930" s="13">
        <v>2.7931693</v>
      </c>
      <c r="D930" s="28">
        <f t="shared" si="36"/>
        <v>20.721419899999997</v>
      </c>
    </row>
    <row r="931" spans="1:4" ht="10.5" customHeight="1">
      <c r="A931" s="23" t="s">
        <v>136</v>
      </c>
      <c r="B931" s="13">
        <v>3174.5506718</v>
      </c>
      <c r="C931" s="13">
        <v>2306.1065916</v>
      </c>
      <c r="D931" s="28">
        <f t="shared" si="36"/>
        <v>5480.6572634</v>
      </c>
    </row>
    <row r="932" spans="1:4" ht="10.5" customHeight="1">
      <c r="A932" s="23" t="s">
        <v>18</v>
      </c>
      <c r="B932" s="13">
        <v>31.2021555</v>
      </c>
      <c r="C932" s="13">
        <v>21.3539889</v>
      </c>
      <c r="D932" s="28">
        <f t="shared" si="36"/>
        <v>52.5561444</v>
      </c>
    </row>
    <row r="933" spans="1:4" ht="16.5" customHeight="1">
      <c r="A933" s="17" t="s">
        <v>74</v>
      </c>
      <c r="B933" s="32"/>
      <c r="C933" s="32"/>
      <c r="D933" s="28"/>
    </row>
    <row r="934" spans="1:4" ht="10.5" customHeight="1">
      <c r="A934" s="23" t="s">
        <v>135</v>
      </c>
      <c r="B934" s="13">
        <v>971.9392126</v>
      </c>
      <c r="C934" s="13">
        <v>745.3563542</v>
      </c>
      <c r="D934" s="28">
        <f t="shared" si="36"/>
        <v>1717.2955668</v>
      </c>
    </row>
    <row r="935" spans="1:4" ht="10.5" customHeight="1">
      <c r="A935" s="22" t="s">
        <v>51</v>
      </c>
      <c r="B935" s="13">
        <v>36.0150285</v>
      </c>
      <c r="C935" s="13">
        <v>7.2672453</v>
      </c>
      <c r="D935" s="28">
        <f t="shared" si="36"/>
        <v>43.2822738</v>
      </c>
    </row>
    <row r="936" spans="1:4" ht="10.5" customHeight="1">
      <c r="A936" s="23" t="s">
        <v>136</v>
      </c>
      <c r="B936" s="13">
        <v>1556.8156091</v>
      </c>
      <c r="C936" s="13">
        <v>1213.6518133</v>
      </c>
      <c r="D936" s="28">
        <f t="shared" si="36"/>
        <v>2770.4674224</v>
      </c>
    </row>
    <row r="937" spans="1:4" ht="10.5" customHeight="1">
      <c r="A937" s="23" t="s">
        <v>18</v>
      </c>
      <c r="B937" s="13">
        <v>19.3193608</v>
      </c>
      <c r="C937" s="13">
        <v>15.392717</v>
      </c>
      <c r="D937" s="28">
        <f t="shared" si="36"/>
        <v>34.712077799999996</v>
      </c>
    </row>
    <row r="938" spans="1:4" ht="10.5" customHeight="1">
      <c r="A938" s="23" t="s">
        <v>16</v>
      </c>
      <c r="B938" s="13">
        <f>0.011421+34.3350545</f>
        <v>34.3464755</v>
      </c>
      <c r="C938" s="13">
        <f>0.012267+31.8063663</f>
        <v>31.818633300000002</v>
      </c>
      <c r="D938" s="28">
        <f t="shared" si="36"/>
        <v>66.1651088</v>
      </c>
    </row>
    <row r="939" spans="1:4" ht="16.5" customHeight="1">
      <c r="A939" s="17" t="s">
        <v>75</v>
      </c>
      <c r="B939" s="32"/>
      <c r="C939" s="32"/>
      <c r="D939" s="28"/>
    </row>
    <row r="940" spans="1:4" ht="10.5" customHeight="1">
      <c r="A940" s="23" t="s">
        <v>135</v>
      </c>
      <c r="B940" s="13">
        <v>342.5363842</v>
      </c>
      <c r="C940" s="13">
        <v>184.5015045</v>
      </c>
      <c r="D940" s="28">
        <f t="shared" si="36"/>
        <v>527.0378886999999</v>
      </c>
    </row>
    <row r="941" spans="1:4" ht="10.5" customHeight="1">
      <c r="A941" s="22" t="s">
        <v>51</v>
      </c>
      <c r="B941" s="13">
        <v>56.3525953</v>
      </c>
      <c r="C941" s="13">
        <v>11.4595242</v>
      </c>
      <c r="D941" s="28">
        <f t="shared" si="36"/>
        <v>67.8121195</v>
      </c>
    </row>
    <row r="942" spans="1:4" ht="10.5" customHeight="1">
      <c r="A942" s="23" t="s">
        <v>136</v>
      </c>
      <c r="B942" s="13">
        <v>525.4302422</v>
      </c>
      <c r="C942" s="13">
        <v>308.4822402</v>
      </c>
      <c r="D942" s="28">
        <f t="shared" si="36"/>
        <v>833.9124823999999</v>
      </c>
    </row>
    <row r="943" spans="1:4" ht="10.5" customHeight="1">
      <c r="A943" s="23" t="s">
        <v>18</v>
      </c>
      <c r="B943" s="13">
        <v>8.1308698</v>
      </c>
      <c r="C943" s="13">
        <v>5.075797</v>
      </c>
      <c r="D943" s="28">
        <f t="shared" si="36"/>
        <v>13.206666799999999</v>
      </c>
    </row>
    <row r="944" spans="1:4" ht="10.5" customHeight="1">
      <c r="A944" s="23" t="s">
        <v>16</v>
      </c>
      <c r="B944" s="13">
        <v>35.8397907</v>
      </c>
      <c r="C944" s="13">
        <v>24.2680763</v>
      </c>
      <c r="D944" s="28">
        <f t="shared" si="36"/>
        <v>60.107867</v>
      </c>
    </row>
    <row r="945" spans="1:4" ht="16.5" customHeight="1">
      <c r="A945" s="17" t="s">
        <v>76</v>
      </c>
      <c r="B945" s="32"/>
      <c r="C945" s="32"/>
      <c r="D945" s="28"/>
    </row>
    <row r="946" spans="1:4" ht="10.5" customHeight="1">
      <c r="A946" s="23" t="s">
        <v>135</v>
      </c>
      <c r="B946" s="13">
        <v>246.8630772</v>
      </c>
      <c r="C946" s="13">
        <v>86.2734601</v>
      </c>
      <c r="D946" s="28">
        <f t="shared" si="36"/>
        <v>333.1365373</v>
      </c>
    </row>
    <row r="947" spans="1:4" ht="10.5" customHeight="1">
      <c r="A947" s="22" t="s">
        <v>51</v>
      </c>
      <c r="B947" s="13">
        <v>61.5099365</v>
      </c>
      <c r="C947" s="13">
        <v>11.6849853</v>
      </c>
      <c r="D947" s="28">
        <f t="shared" si="36"/>
        <v>73.1949218</v>
      </c>
    </row>
    <row r="948" spans="1:4" ht="10.5" customHeight="1">
      <c r="A948" s="23" t="s">
        <v>136</v>
      </c>
      <c r="B948" s="13">
        <v>354.8027462</v>
      </c>
      <c r="C948" s="13">
        <v>139.6286376</v>
      </c>
      <c r="D948" s="28">
        <f t="shared" si="36"/>
        <v>494.4313838</v>
      </c>
    </row>
    <row r="949" spans="1:4" ht="10.5" customHeight="1">
      <c r="A949" s="23" t="s">
        <v>18</v>
      </c>
      <c r="B949" s="13">
        <v>6.284834</v>
      </c>
      <c r="C949" s="13">
        <v>2.870754</v>
      </c>
      <c r="D949" s="28">
        <f t="shared" si="36"/>
        <v>9.155588</v>
      </c>
    </row>
    <row r="950" spans="1:4" ht="10.5" customHeight="1">
      <c r="A950" s="23" t="s">
        <v>16</v>
      </c>
      <c r="B950" s="13">
        <v>30.9760629</v>
      </c>
      <c r="C950" s="13">
        <v>15.2357222</v>
      </c>
      <c r="D950" s="28">
        <f t="shared" si="36"/>
        <v>46.2117851</v>
      </c>
    </row>
    <row r="951" spans="1:4" ht="16.5" customHeight="1">
      <c r="A951" s="17" t="s">
        <v>81</v>
      </c>
      <c r="B951" s="32"/>
      <c r="C951" s="32"/>
      <c r="D951" s="28"/>
    </row>
    <row r="952" spans="1:4" ht="10.5" customHeight="1">
      <c r="A952" s="23" t="s">
        <v>135</v>
      </c>
      <c r="B952" s="13">
        <v>158.2019344</v>
      </c>
      <c r="C952" s="13">
        <v>47.6617202</v>
      </c>
      <c r="D952" s="28">
        <f t="shared" si="36"/>
        <v>205.8636546</v>
      </c>
    </row>
    <row r="953" spans="1:4" ht="10.5" customHeight="1">
      <c r="A953" s="22" t="s">
        <v>51</v>
      </c>
      <c r="B953" s="13">
        <v>38.3645183</v>
      </c>
      <c r="C953" s="13">
        <v>8.4267635</v>
      </c>
      <c r="D953" s="28">
        <f t="shared" si="36"/>
        <v>46.7912818</v>
      </c>
    </row>
    <row r="954" spans="1:4" ht="10.5" customHeight="1">
      <c r="A954" s="23" t="s">
        <v>136</v>
      </c>
      <c r="B954" s="13">
        <v>219.953277</v>
      </c>
      <c r="C954" s="13">
        <v>73.1280948</v>
      </c>
      <c r="D954" s="28">
        <f t="shared" si="36"/>
        <v>293.0813718</v>
      </c>
    </row>
    <row r="955" spans="1:4" ht="10.5" customHeight="1">
      <c r="A955" s="23" t="s">
        <v>18</v>
      </c>
      <c r="B955" s="13">
        <v>4.0623079</v>
      </c>
      <c r="C955" s="13">
        <v>2.074523</v>
      </c>
      <c r="D955" s="28">
        <f t="shared" si="36"/>
        <v>6.1368309000000005</v>
      </c>
    </row>
    <row r="956" spans="1:4" ht="10.5" customHeight="1">
      <c r="A956" s="23" t="s">
        <v>16</v>
      </c>
      <c r="B956" s="13">
        <v>21.088572</v>
      </c>
      <c r="C956" s="13">
        <v>8.8658616</v>
      </c>
      <c r="D956" s="28">
        <f t="shared" si="36"/>
        <v>29.9544336</v>
      </c>
    </row>
    <row r="957" spans="1:4" ht="16.5" customHeight="1">
      <c r="A957" s="17" t="s">
        <v>78</v>
      </c>
      <c r="B957" s="32"/>
      <c r="C957" s="32"/>
      <c r="D957" s="28"/>
    </row>
    <row r="958" spans="1:4" ht="10.5" customHeight="1">
      <c r="A958" s="23" t="s">
        <v>135</v>
      </c>
      <c r="B958" s="13">
        <v>75.0192137</v>
      </c>
      <c r="C958" s="13">
        <v>25.589744</v>
      </c>
      <c r="D958" s="28">
        <f t="shared" si="36"/>
        <v>100.60895769999999</v>
      </c>
    </row>
    <row r="959" spans="1:4" ht="10.5" customHeight="1">
      <c r="A959" s="22" t="s">
        <v>51</v>
      </c>
      <c r="B959" s="13">
        <v>13.5255753</v>
      </c>
      <c r="C959" s="13">
        <v>4.0592038</v>
      </c>
      <c r="D959" s="28">
        <f t="shared" si="36"/>
        <v>17.5847791</v>
      </c>
    </row>
    <row r="960" spans="1:4" ht="10.5" customHeight="1">
      <c r="A960" s="23" t="s">
        <v>136</v>
      </c>
      <c r="B960" s="13">
        <v>90.5101335</v>
      </c>
      <c r="C960" s="13">
        <v>36.9036692</v>
      </c>
      <c r="D960" s="28">
        <f t="shared" si="36"/>
        <v>127.41380269999999</v>
      </c>
    </row>
    <row r="961" spans="1:4" ht="10.5" customHeight="1">
      <c r="A961" s="23" t="s">
        <v>18</v>
      </c>
      <c r="B961" s="13">
        <v>1.636323</v>
      </c>
      <c r="C961" s="13">
        <v>0.997385</v>
      </c>
      <c r="D961" s="28">
        <f t="shared" si="36"/>
        <v>2.633708</v>
      </c>
    </row>
    <row r="962" spans="1:4" ht="10.5" customHeight="1">
      <c r="A962" s="23" t="s">
        <v>16</v>
      </c>
      <c r="B962" s="13">
        <v>8.8023936</v>
      </c>
      <c r="C962" s="13">
        <v>3.9718068</v>
      </c>
      <c r="D962" s="28">
        <f t="shared" si="36"/>
        <v>12.7742004</v>
      </c>
    </row>
    <row r="963" spans="1:4" ht="16.5" customHeight="1">
      <c r="A963" s="17" t="s">
        <v>79</v>
      </c>
      <c r="B963" s="32"/>
      <c r="C963" s="32"/>
      <c r="D963" s="28"/>
    </row>
    <row r="964" spans="1:4" ht="10.5" customHeight="1">
      <c r="A964" s="23" t="s">
        <v>135</v>
      </c>
      <c r="B964" s="13">
        <v>25.0527642</v>
      </c>
      <c r="C964" s="13">
        <v>9.6302217</v>
      </c>
      <c r="D964" s="28">
        <f t="shared" si="36"/>
        <v>34.6829859</v>
      </c>
    </row>
    <row r="965" spans="1:4" ht="10.5" customHeight="1">
      <c r="A965" s="22" t="s">
        <v>51</v>
      </c>
      <c r="B965" s="13">
        <v>2.3184477</v>
      </c>
      <c r="C965" s="13">
        <v>1.2415359</v>
      </c>
      <c r="D965" s="28">
        <f t="shared" si="36"/>
        <v>3.5599836</v>
      </c>
    </row>
    <row r="966" spans="1:4" ht="10.5" customHeight="1">
      <c r="A966" s="23" t="s">
        <v>136</v>
      </c>
      <c r="B966" s="13">
        <v>21.4491636</v>
      </c>
      <c r="C966" s="13">
        <v>10.6469158</v>
      </c>
      <c r="D966" s="28">
        <f t="shared" si="36"/>
        <v>32.0960794</v>
      </c>
    </row>
    <row r="967" spans="1:4" ht="10.5" customHeight="1">
      <c r="A967" s="23" t="s">
        <v>18</v>
      </c>
      <c r="B967" s="13">
        <v>0.541012</v>
      </c>
      <c r="C967" s="13">
        <v>0.193611</v>
      </c>
      <c r="D967" s="28">
        <f t="shared" si="36"/>
        <v>0.734623</v>
      </c>
    </row>
    <row r="968" spans="1:4" ht="10.5" customHeight="1">
      <c r="A968" s="23" t="s">
        <v>16</v>
      </c>
      <c r="B968" s="13">
        <v>1.6325349</v>
      </c>
      <c r="C968" s="13">
        <v>1.1797869</v>
      </c>
      <c r="D968" s="28">
        <f t="shared" si="36"/>
        <v>2.8123218000000003</v>
      </c>
    </row>
    <row r="969" spans="1:4" ht="16.5" customHeight="1">
      <c r="A969" s="17" t="s">
        <v>12</v>
      </c>
      <c r="B969" s="32"/>
      <c r="C969" s="32"/>
      <c r="D969" s="28"/>
    </row>
    <row r="970" spans="1:4" ht="10.5" customHeight="1">
      <c r="A970" s="23" t="s">
        <v>135</v>
      </c>
      <c r="B970" s="13">
        <f aca="true" t="shared" si="37" ref="B970:C973">B924+B929+B934+B940+B946+B952+B958+B964</f>
        <v>4404.0778015000005</v>
      </c>
      <c r="C970" s="13">
        <f t="shared" si="37"/>
        <v>3099.0421921000006</v>
      </c>
      <c r="D970" s="28">
        <f>B970+C970</f>
        <v>7503.119993600001</v>
      </c>
    </row>
    <row r="971" spans="1:4" ht="10.5" customHeight="1">
      <c r="A971" s="22" t="s">
        <v>51</v>
      </c>
      <c r="B971" s="13">
        <f t="shared" si="37"/>
        <v>226.02806920000003</v>
      </c>
      <c r="C971" s="13">
        <f t="shared" si="37"/>
        <v>46.9359863</v>
      </c>
      <c r="D971" s="28">
        <f>B971+C971</f>
        <v>272.96405550000003</v>
      </c>
    </row>
    <row r="972" spans="1:4" ht="10.5" customHeight="1">
      <c r="A972" s="23" t="s">
        <v>136</v>
      </c>
      <c r="B972" s="13">
        <f t="shared" si="37"/>
        <v>6055.833824</v>
      </c>
      <c r="C972" s="13">
        <f t="shared" si="37"/>
        <v>4193.8416723</v>
      </c>
      <c r="D972" s="28">
        <f>B972+C972</f>
        <v>10249.6754963</v>
      </c>
    </row>
    <row r="973" spans="1:4" ht="10.5" customHeight="1">
      <c r="A973" s="23" t="s">
        <v>18</v>
      </c>
      <c r="B973" s="13">
        <f t="shared" si="37"/>
        <v>71.588315</v>
      </c>
      <c r="C973" s="13">
        <f t="shared" si="37"/>
        <v>48.2970529</v>
      </c>
      <c r="D973" s="28">
        <f>B973+C973</f>
        <v>119.88536789999999</v>
      </c>
    </row>
    <row r="974" spans="1:4" ht="10.5" customHeight="1">
      <c r="A974" s="16" t="s">
        <v>16</v>
      </c>
      <c r="B974" s="15">
        <f>B938+B944+B950+B956+B962+B968</f>
        <v>132.6858296</v>
      </c>
      <c r="C974" s="15">
        <f>C938+C944+C950+C956+C962+C968</f>
        <v>85.3398871</v>
      </c>
      <c r="D974" s="15">
        <f>B974+C974</f>
        <v>218.0257167</v>
      </c>
    </row>
    <row r="975" spans="1:4" ht="48.75" customHeight="1">
      <c r="A975" s="108" t="s">
        <v>139</v>
      </c>
      <c r="B975" s="109"/>
      <c r="C975" s="109"/>
      <c r="D975" s="109"/>
    </row>
    <row r="976" spans="1:4" ht="12.75">
      <c r="A976" s="108" t="s">
        <v>21</v>
      </c>
      <c r="B976" s="116"/>
      <c r="C976" s="116"/>
      <c r="D976" s="116"/>
    </row>
    <row r="977" ht="12.75">
      <c r="A977" s="1" t="s">
        <v>47</v>
      </c>
    </row>
    <row r="978" spans="1:4" ht="27.75" customHeight="1">
      <c r="A978" s="110" t="s">
        <v>93</v>
      </c>
      <c r="B978" s="122"/>
      <c r="C978" s="122"/>
      <c r="D978" s="122"/>
    </row>
    <row r="979" spans="1:4" ht="15.75" customHeight="1">
      <c r="A979" s="20"/>
      <c r="B979" s="20" t="s">
        <v>13</v>
      </c>
      <c r="C979" s="20" t="s">
        <v>14</v>
      </c>
      <c r="D979" s="20" t="s">
        <v>12</v>
      </c>
    </row>
    <row r="980" spans="1:4" ht="16.5" customHeight="1">
      <c r="A980" s="17" t="s">
        <v>15</v>
      </c>
      <c r="B980" s="18"/>
      <c r="C980" s="18"/>
      <c r="D980" s="18"/>
    </row>
    <row r="981" spans="1:4" ht="12.75">
      <c r="A981" s="23" t="s">
        <v>6</v>
      </c>
      <c r="B981" s="18">
        <v>253</v>
      </c>
      <c r="C981" s="18">
        <v>298</v>
      </c>
      <c r="D981" s="26">
        <f>B981+C981</f>
        <v>551</v>
      </c>
    </row>
    <row r="982" spans="1:4" ht="12.75">
      <c r="A982" s="22" t="s">
        <v>51</v>
      </c>
      <c r="B982" s="18">
        <v>8</v>
      </c>
      <c r="C982" s="18">
        <v>21</v>
      </c>
      <c r="D982" s="26">
        <f aca="true" t="shared" si="38" ref="D982:D989">B982+C982</f>
        <v>29</v>
      </c>
    </row>
    <row r="983" spans="1:4" ht="12.75">
      <c r="A983" s="23" t="s">
        <v>20</v>
      </c>
      <c r="B983" s="18">
        <v>178</v>
      </c>
      <c r="C983" s="18">
        <v>227</v>
      </c>
      <c r="D983" s="26">
        <f t="shared" si="38"/>
        <v>405</v>
      </c>
    </row>
    <row r="984" spans="1:4" ht="12.75">
      <c r="A984" s="23" t="s">
        <v>18</v>
      </c>
      <c r="B984" s="18">
        <v>97</v>
      </c>
      <c r="C984" s="18">
        <v>117</v>
      </c>
      <c r="D984" s="26">
        <f t="shared" si="38"/>
        <v>214</v>
      </c>
    </row>
    <row r="985" spans="1:4" ht="16.5" customHeight="1">
      <c r="A985" s="17" t="s">
        <v>8</v>
      </c>
      <c r="B985" s="33"/>
      <c r="C985" s="33"/>
      <c r="D985" s="26"/>
    </row>
    <row r="986" spans="1:4" ht="12.75">
      <c r="A986" s="23" t="s">
        <v>6</v>
      </c>
      <c r="B986" s="18">
        <v>17985</v>
      </c>
      <c r="C986" s="18">
        <v>12273</v>
      </c>
      <c r="D986" s="26">
        <f t="shared" si="38"/>
        <v>30258</v>
      </c>
    </row>
    <row r="987" spans="1:4" ht="12.75">
      <c r="A987" s="22" t="s">
        <v>51</v>
      </c>
      <c r="B987" s="18">
        <v>256</v>
      </c>
      <c r="C987" s="18">
        <v>186</v>
      </c>
      <c r="D987" s="26">
        <f t="shared" si="38"/>
        <v>442</v>
      </c>
    </row>
    <row r="988" spans="1:4" ht="12.75">
      <c r="A988" s="23" t="s">
        <v>20</v>
      </c>
      <c r="B988" s="18">
        <v>14658</v>
      </c>
      <c r="C988" s="18">
        <v>10287</v>
      </c>
      <c r="D988" s="26">
        <f t="shared" si="38"/>
        <v>24945</v>
      </c>
    </row>
    <row r="989" spans="1:4" ht="12.75">
      <c r="A989" s="23" t="s">
        <v>18</v>
      </c>
      <c r="B989" s="19">
        <v>8415</v>
      </c>
      <c r="C989" s="19">
        <v>6319</v>
      </c>
      <c r="D989" s="19">
        <f t="shared" si="38"/>
        <v>14734</v>
      </c>
    </row>
    <row r="990" spans="1:4" ht="15" customHeight="1">
      <c r="A990" s="96" t="s">
        <v>67</v>
      </c>
      <c r="B990" s="115"/>
      <c r="C990" s="115"/>
      <c r="D990" s="116"/>
    </row>
    <row r="991" spans="1:4" ht="12.75">
      <c r="A991" s="3"/>
      <c r="B991" s="2"/>
      <c r="C991" s="2"/>
      <c r="D991" s="2"/>
    </row>
    <row r="992" spans="1:4" ht="12.75">
      <c r="A992" s="3"/>
      <c r="B992" s="2"/>
      <c r="C992" s="2"/>
      <c r="D992" s="2"/>
    </row>
    <row r="993" spans="1:4" ht="12.75">
      <c r="A993" s="5"/>
      <c r="B993" s="5"/>
      <c r="C993" s="5"/>
      <c r="D993" s="5"/>
    </row>
    <row r="994" spans="1:4" ht="12.75">
      <c r="A994" s="1" t="s">
        <v>48</v>
      </c>
      <c r="B994" s="4"/>
      <c r="C994" s="4"/>
      <c r="D994" s="4"/>
    </row>
    <row r="995" spans="1:4" ht="27" customHeight="1">
      <c r="A995" s="110" t="s">
        <v>98</v>
      </c>
      <c r="B995" s="111"/>
      <c r="C995" s="111"/>
      <c r="D995" s="112"/>
    </row>
    <row r="996" spans="1:4" ht="15.75" customHeight="1">
      <c r="A996" s="20"/>
      <c r="B996" s="20" t="s">
        <v>13</v>
      </c>
      <c r="C996" s="20" t="s">
        <v>14</v>
      </c>
      <c r="D996" s="20" t="s">
        <v>12</v>
      </c>
    </row>
    <row r="997" spans="1:4" ht="16.5" customHeight="1">
      <c r="A997" s="17" t="s">
        <v>15</v>
      </c>
      <c r="B997" s="23"/>
      <c r="C997" s="23"/>
      <c r="D997" s="23"/>
    </row>
    <row r="998" spans="1:4" ht="12.75">
      <c r="A998" s="23" t="s">
        <v>6</v>
      </c>
      <c r="B998" s="43">
        <v>3.157547</v>
      </c>
      <c r="C998" s="43">
        <v>3.7468972</v>
      </c>
      <c r="D998" s="28">
        <f>B998+C998</f>
        <v>6.9044442</v>
      </c>
    </row>
    <row r="999" spans="1:4" ht="12.75">
      <c r="A999" s="22" t="s">
        <v>51</v>
      </c>
      <c r="B999" s="43">
        <v>0.030375</v>
      </c>
      <c r="C999" s="43">
        <v>0.056773</v>
      </c>
      <c r="D999" s="28">
        <f aca="true" t="shared" si="39" ref="D999:D1010">B999+C999</f>
        <v>0.087148</v>
      </c>
    </row>
    <row r="1000" spans="1:4" ht="12.75">
      <c r="A1000" s="23" t="s">
        <v>20</v>
      </c>
      <c r="B1000" s="43">
        <v>6.856949</v>
      </c>
      <c r="C1000" s="43">
        <v>8.35443</v>
      </c>
      <c r="D1000" s="28">
        <f t="shared" si="39"/>
        <v>15.211379</v>
      </c>
    </row>
    <row r="1001" spans="1:4" ht="12.75">
      <c r="A1001" s="23" t="s">
        <v>18</v>
      </c>
      <c r="B1001" s="43">
        <v>1.7597845</v>
      </c>
      <c r="C1001" s="43">
        <v>1.570959</v>
      </c>
      <c r="D1001" s="28">
        <f t="shared" si="39"/>
        <v>3.3307435</v>
      </c>
    </row>
    <row r="1002" spans="1:4" ht="16.5" customHeight="1">
      <c r="A1002" s="17" t="s">
        <v>8</v>
      </c>
      <c r="B1002" s="52"/>
      <c r="C1002" s="52"/>
      <c r="D1002" s="28"/>
    </row>
    <row r="1003" spans="1:4" ht="12.75">
      <c r="A1003" s="23" t="s">
        <v>6</v>
      </c>
      <c r="B1003" s="43">
        <v>279.3858461</v>
      </c>
      <c r="C1003" s="43">
        <v>196.4058567</v>
      </c>
      <c r="D1003" s="28">
        <f t="shared" si="39"/>
        <v>475.79170279999994</v>
      </c>
    </row>
    <row r="1004" spans="1:4" ht="12.75">
      <c r="A1004" s="22" t="s">
        <v>51</v>
      </c>
      <c r="B1004" s="43">
        <v>1.043858</v>
      </c>
      <c r="C1004" s="43">
        <v>0.787014</v>
      </c>
      <c r="D1004" s="28">
        <f t="shared" si="39"/>
        <v>1.8308719999999998</v>
      </c>
    </row>
    <row r="1005" spans="1:4" ht="12.75">
      <c r="A1005" s="23" t="s">
        <v>20</v>
      </c>
      <c r="B1005" s="43">
        <v>773.1105796</v>
      </c>
      <c r="C1005" s="43">
        <v>552.9526584</v>
      </c>
      <c r="D1005" s="28">
        <f t="shared" si="39"/>
        <v>1326.0632380000002</v>
      </c>
    </row>
    <row r="1006" spans="1:4" ht="12.75">
      <c r="A1006" s="23" t="s">
        <v>18</v>
      </c>
      <c r="B1006" s="43">
        <v>252.7932665</v>
      </c>
      <c r="C1006" s="43">
        <v>196.3319589</v>
      </c>
      <c r="D1006" s="28">
        <f t="shared" si="39"/>
        <v>449.1252254</v>
      </c>
    </row>
    <row r="1007" spans="1:4" ht="16.5" customHeight="1">
      <c r="A1007" s="17" t="s">
        <v>12</v>
      </c>
      <c r="B1007" s="32"/>
      <c r="C1007" s="32"/>
      <c r="D1007" s="28"/>
    </row>
    <row r="1008" spans="1:4" ht="12.75">
      <c r="A1008" s="23" t="s">
        <v>6</v>
      </c>
      <c r="B1008" s="13">
        <f aca="true" t="shared" si="40" ref="B1008:C1011">B998+B1003</f>
        <v>282.5433931</v>
      </c>
      <c r="C1008" s="13">
        <f t="shared" si="40"/>
        <v>200.1527539</v>
      </c>
      <c r="D1008" s="28">
        <f t="shared" si="39"/>
        <v>482.696147</v>
      </c>
    </row>
    <row r="1009" spans="1:4" ht="12.75">
      <c r="A1009" s="22" t="s">
        <v>51</v>
      </c>
      <c r="B1009" s="13">
        <f t="shared" si="40"/>
        <v>1.074233</v>
      </c>
      <c r="C1009" s="13">
        <f t="shared" si="40"/>
        <v>0.843787</v>
      </c>
      <c r="D1009" s="28">
        <f t="shared" si="39"/>
        <v>1.9180199999999998</v>
      </c>
    </row>
    <row r="1010" spans="1:4" ht="12.75">
      <c r="A1010" s="23" t="s">
        <v>20</v>
      </c>
      <c r="B1010" s="13">
        <f t="shared" si="40"/>
        <v>779.9675286</v>
      </c>
      <c r="C1010" s="13">
        <f t="shared" si="40"/>
        <v>561.3070884</v>
      </c>
      <c r="D1010" s="28">
        <f t="shared" si="39"/>
        <v>1341.274617</v>
      </c>
    </row>
    <row r="1011" spans="1:4" ht="12.75">
      <c r="A1011" s="16" t="s">
        <v>18</v>
      </c>
      <c r="B1011" s="15">
        <f t="shared" si="40"/>
        <v>254.55305099999998</v>
      </c>
      <c r="C1011" s="15">
        <f t="shared" si="40"/>
        <v>197.90291789999998</v>
      </c>
      <c r="D1011" s="15">
        <f>D1001+D1006</f>
        <v>452.45596889999996</v>
      </c>
    </row>
    <row r="1012" spans="1:4" ht="26.25" customHeight="1">
      <c r="A1012" s="108" t="s">
        <v>143</v>
      </c>
      <c r="B1012" s="109"/>
      <c r="C1012" s="109"/>
      <c r="D1012" s="109"/>
    </row>
    <row r="1013" spans="1:4" ht="12.75">
      <c r="A1013" s="5"/>
      <c r="B1013" s="6"/>
      <c r="C1013" s="6"/>
      <c r="D1013" s="8"/>
    </row>
    <row r="1015" spans="1:4" ht="12.75">
      <c r="A1015" s="1" t="s">
        <v>109</v>
      </c>
      <c r="B1015" s="4"/>
      <c r="C1015" s="4"/>
      <c r="D1015" s="4"/>
    </row>
    <row r="1016" spans="1:4" ht="27" customHeight="1">
      <c r="A1016" s="110" t="s">
        <v>94</v>
      </c>
      <c r="B1016" s="122"/>
      <c r="C1016" s="122"/>
      <c r="D1016" s="122"/>
    </row>
    <row r="1017" spans="1:4" ht="15.75" customHeight="1">
      <c r="A1017" s="20"/>
      <c r="B1017" s="21">
        <v>2008</v>
      </c>
      <c r="C1017" s="21">
        <v>2009</v>
      </c>
      <c r="D1017" s="21">
        <v>2010</v>
      </c>
    </row>
    <row r="1018" spans="1:4" ht="16.5" customHeight="1">
      <c r="A1018" s="17" t="s">
        <v>13</v>
      </c>
      <c r="B1018" s="27"/>
      <c r="C1018" s="57"/>
      <c r="D1018" s="57"/>
    </row>
    <row r="1019" spans="1:4" ht="12.75">
      <c r="A1019" s="23" t="s">
        <v>6</v>
      </c>
      <c r="B1019" s="26">
        <v>16634</v>
      </c>
      <c r="C1019" s="26">
        <v>17606</v>
      </c>
      <c r="D1019" s="26">
        <v>18204</v>
      </c>
    </row>
    <row r="1020" spans="1:4" ht="12.75">
      <c r="A1020" s="22" t="s">
        <v>51</v>
      </c>
      <c r="B1020" s="26">
        <v>214</v>
      </c>
      <c r="C1020" s="26">
        <v>273</v>
      </c>
      <c r="D1020" s="26">
        <v>264</v>
      </c>
    </row>
    <row r="1021" spans="1:4" ht="12.75">
      <c r="A1021" s="23" t="s">
        <v>20</v>
      </c>
      <c r="B1021" s="26">
        <v>13387</v>
      </c>
      <c r="C1021" s="26">
        <v>14288</v>
      </c>
      <c r="D1021" s="26">
        <v>14810</v>
      </c>
    </row>
    <row r="1022" spans="1:4" ht="12.75">
      <c r="A1022" s="23" t="s">
        <v>18</v>
      </c>
      <c r="B1022" s="26">
        <v>7428</v>
      </c>
      <c r="C1022" s="26">
        <v>8264</v>
      </c>
      <c r="D1022" s="26">
        <v>8502</v>
      </c>
    </row>
    <row r="1023" spans="1:4" ht="16.5" customHeight="1">
      <c r="A1023" s="17" t="s">
        <v>14</v>
      </c>
      <c r="B1023" s="26"/>
      <c r="C1023" s="26"/>
      <c r="D1023" s="49"/>
    </row>
    <row r="1024" spans="1:4" ht="12.75">
      <c r="A1024" s="23" t="s">
        <v>6</v>
      </c>
      <c r="B1024" s="26">
        <v>10973</v>
      </c>
      <c r="C1024" s="26">
        <v>11774</v>
      </c>
      <c r="D1024" s="26">
        <v>12562</v>
      </c>
    </row>
    <row r="1025" spans="1:4" ht="12.75">
      <c r="A1025" s="22" t="s">
        <v>51</v>
      </c>
      <c r="B1025" s="26">
        <v>140</v>
      </c>
      <c r="C1025" s="26">
        <v>175</v>
      </c>
      <c r="D1025" s="26">
        <v>207</v>
      </c>
    </row>
    <row r="1026" spans="1:4" ht="12.75">
      <c r="A1026" s="23" t="s">
        <v>20</v>
      </c>
      <c r="B1026" s="26">
        <v>9010</v>
      </c>
      <c r="C1026" s="26">
        <v>9775</v>
      </c>
      <c r="D1026" s="26">
        <v>10505</v>
      </c>
    </row>
    <row r="1027" spans="1:4" ht="12.75">
      <c r="A1027" s="23" t="s">
        <v>18</v>
      </c>
      <c r="B1027" s="26">
        <v>5276</v>
      </c>
      <c r="C1027" s="26">
        <v>6015</v>
      </c>
      <c r="D1027" s="26">
        <v>6433</v>
      </c>
    </row>
    <row r="1028" spans="1:4" ht="16.5" customHeight="1">
      <c r="A1028" s="17" t="s">
        <v>12</v>
      </c>
      <c r="B1028" s="26"/>
      <c r="C1028" s="49"/>
      <c r="D1028" s="49"/>
    </row>
    <row r="1029" spans="1:4" ht="12.75">
      <c r="A1029" s="23" t="s">
        <v>6</v>
      </c>
      <c r="B1029" s="18">
        <f aca="true" t="shared" si="41" ref="B1029:D1032">B1019+B1024</f>
        <v>27607</v>
      </c>
      <c r="C1029" s="18">
        <f t="shared" si="41"/>
        <v>29380</v>
      </c>
      <c r="D1029" s="18">
        <f t="shared" si="41"/>
        <v>30766</v>
      </c>
    </row>
    <row r="1030" spans="1:4" ht="12.75">
      <c r="A1030" s="22" t="s">
        <v>51</v>
      </c>
      <c r="B1030" s="18">
        <f t="shared" si="41"/>
        <v>354</v>
      </c>
      <c r="C1030" s="18">
        <f t="shared" si="41"/>
        <v>448</v>
      </c>
      <c r="D1030" s="18">
        <f t="shared" si="41"/>
        <v>471</v>
      </c>
    </row>
    <row r="1031" spans="1:4" ht="12.75">
      <c r="A1031" s="23" t="s">
        <v>20</v>
      </c>
      <c r="B1031" s="18">
        <f t="shared" si="41"/>
        <v>22397</v>
      </c>
      <c r="C1031" s="18">
        <f t="shared" si="41"/>
        <v>24063</v>
      </c>
      <c r="D1031" s="18">
        <f t="shared" si="41"/>
        <v>25315</v>
      </c>
    </row>
    <row r="1032" spans="1:4" ht="12.75">
      <c r="A1032" s="16" t="s">
        <v>18</v>
      </c>
      <c r="B1032" s="19">
        <f t="shared" si="41"/>
        <v>12704</v>
      </c>
      <c r="C1032" s="19">
        <f t="shared" si="41"/>
        <v>14279</v>
      </c>
      <c r="D1032" s="19">
        <f t="shared" si="41"/>
        <v>14935</v>
      </c>
    </row>
    <row r="1033" spans="1:4" ht="12.75">
      <c r="A1033" s="5"/>
      <c r="B1033" s="6"/>
      <c r="C1033" s="6"/>
      <c r="D1033" s="6"/>
    </row>
    <row r="1034" spans="1:4" ht="12.75">
      <c r="A1034" s="5"/>
      <c r="B1034" s="6"/>
      <c r="C1034" s="6"/>
      <c r="D1034" s="6"/>
    </row>
    <row r="1035" spans="1:4" ht="12.75">
      <c r="A1035" s="5"/>
      <c r="B1035" s="6"/>
      <c r="C1035" s="6"/>
      <c r="D1035" s="6"/>
    </row>
    <row r="1036" spans="1:4" ht="12.75">
      <c r="A1036" s="1" t="s">
        <v>110</v>
      </c>
      <c r="B1036" s="5"/>
      <c r="C1036" s="5"/>
      <c r="D1036" s="5"/>
    </row>
    <row r="1037" spans="1:4" ht="27.75" customHeight="1">
      <c r="A1037" s="110" t="s">
        <v>99</v>
      </c>
      <c r="B1037" s="122"/>
      <c r="C1037" s="122"/>
      <c r="D1037" s="122"/>
    </row>
    <row r="1038" spans="1:4" ht="16.5" customHeight="1">
      <c r="A1038" s="20"/>
      <c r="B1038" s="21">
        <v>2008</v>
      </c>
      <c r="C1038" s="21">
        <v>2009</v>
      </c>
      <c r="D1038" s="21">
        <v>2010</v>
      </c>
    </row>
    <row r="1039" spans="1:4" ht="16.5" customHeight="1">
      <c r="A1039" s="17" t="s">
        <v>13</v>
      </c>
      <c r="B1039" s="28"/>
      <c r="C1039" s="28"/>
      <c r="D1039" s="28"/>
    </row>
    <row r="1040" spans="1:4" ht="12.75">
      <c r="A1040" s="23" t="s">
        <v>6</v>
      </c>
      <c r="B1040" s="55">
        <v>252.831</v>
      </c>
      <c r="C1040" s="55">
        <v>274.73603692</v>
      </c>
      <c r="D1040" s="55">
        <v>282.543393052</v>
      </c>
    </row>
    <row r="1041" spans="1:4" ht="12.75">
      <c r="A1041" s="22" t="s">
        <v>51</v>
      </c>
      <c r="B1041" s="55">
        <v>0.932</v>
      </c>
      <c r="C1041" s="55">
        <v>1.231790972</v>
      </c>
      <c r="D1041" s="55">
        <v>1.074233</v>
      </c>
    </row>
    <row r="1042" spans="1:4" ht="12.75">
      <c r="A1042" s="23" t="s">
        <v>20</v>
      </c>
      <c r="B1042" s="55">
        <v>655.594</v>
      </c>
      <c r="C1042" s="55">
        <v>741.292764485</v>
      </c>
      <c r="D1042" s="55">
        <v>779.967528563</v>
      </c>
    </row>
    <row r="1043" spans="1:4" ht="12.75">
      <c r="A1043" s="23" t="s">
        <v>18</v>
      </c>
      <c r="B1043" s="43">
        <v>219.062</v>
      </c>
      <c r="C1043" s="43">
        <v>240.577137943</v>
      </c>
      <c r="D1043" s="43">
        <v>254.553050952</v>
      </c>
    </row>
    <row r="1044" spans="1:4" ht="16.5" customHeight="1">
      <c r="A1044" s="17" t="s">
        <v>14</v>
      </c>
      <c r="B1044" s="55"/>
      <c r="C1044" s="55"/>
      <c r="D1044" s="85"/>
    </row>
    <row r="1045" spans="1:4" ht="12.75">
      <c r="A1045" s="23" t="s">
        <v>6</v>
      </c>
      <c r="B1045" s="55">
        <v>166.958</v>
      </c>
      <c r="C1045" s="55">
        <v>187.218873542</v>
      </c>
      <c r="D1045" s="55">
        <v>200.164885904</v>
      </c>
    </row>
    <row r="1046" spans="1:4" ht="12.75">
      <c r="A1046" s="22" t="s">
        <v>51</v>
      </c>
      <c r="B1046" s="55">
        <v>0.598</v>
      </c>
      <c r="C1046" s="55">
        <v>0.734091</v>
      </c>
      <c r="D1046" s="55">
        <v>0.843786979</v>
      </c>
    </row>
    <row r="1047" spans="1:4" ht="12.75">
      <c r="A1047" s="23" t="s">
        <v>20</v>
      </c>
      <c r="B1047" s="55">
        <v>434.132</v>
      </c>
      <c r="C1047" s="55">
        <v>515.067188978</v>
      </c>
      <c r="D1047" s="55">
        <v>561.344888446</v>
      </c>
    </row>
    <row r="1048" spans="1:4" ht="12.75">
      <c r="A1048" s="23" t="s">
        <v>18</v>
      </c>
      <c r="B1048" s="55">
        <v>159.248</v>
      </c>
      <c r="C1048" s="55">
        <v>184.365254895</v>
      </c>
      <c r="D1048" s="55">
        <v>197.902917937</v>
      </c>
    </row>
    <row r="1049" spans="1:4" ht="15.75" customHeight="1">
      <c r="A1049" s="17" t="s">
        <v>12</v>
      </c>
      <c r="B1049" s="28"/>
      <c r="C1049" s="46"/>
      <c r="D1049" s="46"/>
    </row>
    <row r="1050" spans="1:4" ht="12.75">
      <c r="A1050" s="23" t="s">
        <v>6</v>
      </c>
      <c r="B1050" s="13">
        <f aca="true" t="shared" si="42" ref="B1050:D1053">B1040+B1045</f>
        <v>419.789</v>
      </c>
      <c r="C1050" s="13">
        <f t="shared" si="42"/>
        <v>461.95491046200004</v>
      </c>
      <c r="D1050" s="13">
        <f t="shared" si="42"/>
        <v>482.70827895599996</v>
      </c>
    </row>
    <row r="1051" spans="1:4" ht="12.75">
      <c r="A1051" s="22" t="s">
        <v>51</v>
      </c>
      <c r="B1051" s="13">
        <f t="shared" si="42"/>
        <v>1.53</v>
      </c>
      <c r="C1051" s="13">
        <f t="shared" si="42"/>
        <v>1.965881972</v>
      </c>
      <c r="D1051" s="13">
        <f t="shared" si="42"/>
        <v>1.9180199789999999</v>
      </c>
    </row>
    <row r="1052" spans="1:4" ht="12.75">
      <c r="A1052" s="23" t="s">
        <v>20</v>
      </c>
      <c r="B1052" s="13">
        <f t="shared" si="42"/>
        <v>1089.726</v>
      </c>
      <c r="C1052" s="13">
        <f t="shared" si="42"/>
        <v>1256.359953463</v>
      </c>
      <c r="D1052" s="13">
        <f t="shared" si="42"/>
        <v>1341.312417009</v>
      </c>
    </row>
    <row r="1053" spans="1:4" ht="12.75">
      <c r="A1053" s="16" t="s">
        <v>18</v>
      </c>
      <c r="B1053" s="15">
        <f t="shared" si="42"/>
        <v>378.31</v>
      </c>
      <c r="C1053" s="15">
        <f t="shared" si="42"/>
        <v>424.942392838</v>
      </c>
      <c r="D1053" s="15">
        <f t="shared" si="42"/>
        <v>452.455968889</v>
      </c>
    </row>
    <row r="1054" spans="1:4" ht="27.75" customHeight="1">
      <c r="A1054" s="108" t="s">
        <v>143</v>
      </c>
      <c r="B1054" s="109"/>
      <c r="C1054" s="109"/>
      <c r="D1054" s="109"/>
    </row>
    <row r="1055" spans="1:4" ht="12.75" customHeight="1">
      <c r="A1055" s="1" t="s">
        <v>111</v>
      </c>
      <c r="B1055" s="1"/>
      <c r="C1055" s="1"/>
      <c r="D1055" s="1"/>
    </row>
    <row r="1056" spans="1:4" ht="27" customHeight="1">
      <c r="A1056" s="110" t="s">
        <v>149</v>
      </c>
      <c r="B1056" s="111"/>
      <c r="C1056" s="111"/>
      <c r="D1056" s="112"/>
    </row>
    <row r="1057" spans="1:4" ht="15.75" customHeight="1">
      <c r="A1057" s="20"/>
      <c r="B1057" s="20" t="s">
        <v>13</v>
      </c>
      <c r="C1057" s="20" t="s">
        <v>14</v>
      </c>
      <c r="D1057" s="20" t="s">
        <v>12</v>
      </c>
    </row>
    <row r="1058" spans="1:4" ht="16.5" customHeight="1">
      <c r="A1058" s="25" t="s">
        <v>72</v>
      </c>
      <c r="B1058" s="23"/>
      <c r="C1058" s="23"/>
      <c r="D1058" s="23"/>
    </row>
    <row r="1059" spans="1:4" ht="12.75">
      <c r="A1059" s="23" t="s">
        <v>6</v>
      </c>
      <c r="B1059" s="18">
        <v>954</v>
      </c>
      <c r="C1059" s="18">
        <v>504</v>
      </c>
      <c r="D1059" s="26">
        <f>B1059+C1059</f>
        <v>1458</v>
      </c>
    </row>
    <row r="1060" spans="1:4" ht="12.75">
      <c r="A1060" s="23" t="s">
        <v>20</v>
      </c>
      <c r="B1060" s="18">
        <v>608</v>
      </c>
      <c r="C1060" s="18">
        <v>355</v>
      </c>
      <c r="D1060" s="26">
        <f aca="true" t="shared" si="43" ref="D1060:D1096">B1060+C1060</f>
        <v>963</v>
      </c>
    </row>
    <row r="1061" spans="1:4" ht="12.75">
      <c r="A1061" s="23" t="s">
        <v>18</v>
      </c>
      <c r="B1061" s="18">
        <v>457</v>
      </c>
      <c r="C1061" s="18">
        <v>289</v>
      </c>
      <c r="D1061" s="26">
        <f t="shared" si="43"/>
        <v>746</v>
      </c>
    </row>
    <row r="1062" spans="1:4" ht="16.5" customHeight="1">
      <c r="A1062" s="17" t="s">
        <v>73</v>
      </c>
      <c r="B1062" s="33"/>
      <c r="C1062" s="33"/>
      <c r="D1062" s="26"/>
    </row>
    <row r="1063" spans="1:4" ht="13.5" customHeight="1">
      <c r="A1063" s="23" t="s">
        <v>6</v>
      </c>
      <c r="B1063" s="18">
        <v>10823</v>
      </c>
      <c r="C1063" s="18">
        <v>7265</v>
      </c>
      <c r="D1063" s="26">
        <f>B1063+C1063</f>
        <v>18088</v>
      </c>
    </row>
    <row r="1064" spans="1:4" ht="13.5" customHeight="1">
      <c r="A1064" s="22" t="s">
        <v>51</v>
      </c>
      <c r="B1064" s="18">
        <f>1+15</f>
        <v>16</v>
      </c>
      <c r="C1064" s="90">
        <f>0+9</f>
        <v>9</v>
      </c>
      <c r="D1064" s="26">
        <f>B1064+C1064</f>
        <v>25</v>
      </c>
    </row>
    <row r="1065" spans="1:4" ht="12.75">
      <c r="A1065" s="23" t="s">
        <v>20</v>
      </c>
      <c r="B1065" s="18">
        <v>8604</v>
      </c>
      <c r="C1065" s="18">
        <v>5954</v>
      </c>
      <c r="D1065" s="26">
        <f>B1065+C1065</f>
        <v>14558</v>
      </c>
    </row>
    <row r="1066" spans="1:4" ht="12.75">
      <c r="A1066" s="23" t="s">
        <v>18</v>
      </c>
      <c r="B1066" s="18">
        <v>4969</v>
      </c>
      <c r="C1066" s="18">
        <v>3529</v>
      </c>
      <c r="D1066" s="26">
        <f t="shared" si="43"/>
        <v>8498</v>
      </c>
    </row>
    <row r="1067" spans="1:4" ht="16.5" customHeight="1">
      <c r="A1067" s="17" t="s">
        <v>74</v>
      </c>
      <c r="B1067" s="33"/>
      <c r="C1067" s="33"/>
      <c r="D1067" s="26"/>
    </row>
    <row r="1068" spans="1:4" ht="12.75">
      <c r="A1068" s="23" t="s">
        <v>6</v>
      </c>
      <c r="B1068" s="18">
        <v>5355</v>
      </c>
      <c r="C1068" s="18">
        <v>3732</v>
      </c>
      <c r="D1068" s="26">
        <f t="shared" si="43"/>
        <v>9087</v>
      </c>
    </row>
    <row r="1069" spans="1:4" ht="12.75">
      <c r="A1069" s="22" t="s">
        <v>51</v>
      </c>
      <c r="B1069" s="18">
        <v>76</v>
      </c>
      <c r="C1069" s="18">
        <v>36</v>
      </c>
      <c r="D1069" s="26">
        <f>B1069+C1069</f>
        <v>112</v>
      </c>
    </row>
    <row r="1070" spans="1:4" ht="12.75">
      <c r="A1070" s="23" t="s">
        <v>20</v>
      </c>
      <c r="B1070" s="18">
        <v>4686</v>
      </c>
      <c r="C1070" s="18">
        <v>3264</v>
      </c>
      <c r="D1070" s="26">
        <f t="shared" si="43"/>
        <v>7950</v>
      </c>
    </row>
    <row r="1071" spans="1:4" ht="12.75">
      <c r="A1071" s="23" t="s">
        <v>18</v>
      </c>
      <c r="B1071" s="18">
        <v>2474</v>
      </c>
      <c r="C1071" s="18">
        <v>1923</v>
      </c>
      <c r="D1071" s="26">
        <f t="shared" si="43"/>
        <v>4397</v>
      </c>
    </row>
    <row r="1072" spans="1:4" ht="16.5" customHeight="1">
      <c r="A1072" s="17" t="s">
        <v>75</v>
      </c>
      <c r="B1072" s="33"/>
      <c r="C1072" s="33"/>
      <c r="D1072" s="26"/>
    </row>
    <row r="1073" spans="1:4" ht="12.75">
      <c r="A1073" s="23" t="s">
        <v>6</v>
      </c>
      <c r="B1073" s="18">
        <v>732</v>
      </c>
      <c r="C1073" s="18">
        <v>647</v>
      </c>
      <c r="D1073" s="26">
        <f t="shared" si="43"/>
        <v>1379</v>
      </c>
    </row>
    <row r="1074" spans="1:4" ht="12.75">
      <c r="A1074" s="22" t="s">
        <v>51</v>
      </c>
      <c r="B1074" s="18">
        <v>66</v>
      </c>
      <c r="C1074" s="18">
        <v>64</v>
      </c>
      <c r="D1074" s="26">
        <f t="shared" si="43"/>
        <v>130</v>
      </c>
    </row>
    <row r="1075" spans="1:4" ht="12.75">
      <c r="A1075" s="23" t="s">
        <v>20</v>
      </c>
      <c r="B1075" s="18">
        <v>643</v>
      </c>
      <c r="C1075" s="18">
        <v>572</v>
      </c>
      <c r="D1075" s="26">
        <f t="shared" si="43"/>
        <v>1215</v>
      </c>
    </row>
    <row r="1076" spans="1:4" ht="12.75">
      <c r="A1076" s="23" t="s">
        <v>18</v>
      </c>
      <c r="B1076" s="18">
        <v>426</v>
      </c>
      <c r="C1076" s="18">
        <v>413</v>
      </c>
      <c r="D1076" s="26">
        <f t="shared" si="43"/>
        <v>839</v>
      </c>
    </row>
    <row r="1077" spans="1:4" ht="16.5" customHeight="1">
      <c r="A1077" s="17" t="s">
        <v>76</v>
      </c>
      <c r="B1077" s="33"/>
      <c r="C1077" s="33"/>
      <c r="D1077" s="26"/>
    </row>
    <row r="1078" spans="1:4" ht="12.75">
      <c r="A1078" s="23" t="s">
        <v>6</v>
      </c>
      <c r="B1078" s="18">
        <v>166</v>
      </c>
      <c r="C1078" s="18">
        <v>208</v>
      </c>
      <c r="D1078" s="26">
        <f t="shared" si="43"/>
        <v>374</v>
      </c>
    </row>
    <row r="1079" spans="1:4" ht="12.75">
      <c r="A1079" s="22" t="s">
        <v>51</v>
      </c>
      <c r="B1079" s="18">
        <v>45</v>
      </c>
      <c r="C1079" s="18">
        <v>49</v>
      </c>
      <c r="D1079" s="26">
        <f t="shared" si="43"/>
        <v>94</v>
      </c>
    </row>
    <row r="1080" spans="1:4" ht="12.75">
      <c r="A1080" s="23" t="s">
        <v>20</v>
      </c>
      <c r="B1080" s="18">
        <v>147</v>
      </c>
      <c r="C1080" s="18">
        <v>186</v>
      </c>
      <c r="D1080" s="26">
        <f t="shared" si="43"/>
        <v>333</v>
      </c>
    </row>
    <row r="1081" spans="1:4" ht="12.75">
      <c r="A1081" s="23" t="s">
        <v>18</v>
      </c>
      <c r="B1081" s="18">
        <v>94</v>
      </c>
      <c r="C1081" s="18">
        <v>143</v>
      </c>
      <c r="D1081" s="26">
        <f t="shared" si="43"/>
        <v>237</v>
      </c>
    </row>
    <row r="1082" spans="1:4" ht="16.5" customHeight="1">
      <c r="A1082" s="17" t="s">
        <v>81</v>
      </c>
      <c r="B1082" s="33"/>
      <c r="C1082" s="33"/>
      <c r="D1082" s="26"/>
    </row>
    <row r="1083" spans="1:4" ht="12.75">
      <c r="A1083" s="23" t="s">
        <v>6</v>
      </c>
      <c r="B1083" s="18">
        <v>103</v>
      </c>
      <c r="C1083" s="18">
        <v>111</v>
      </c>
      <c r="D1083" s="26">
        <f t="shared" si="43"/>
        <v>214</v>
      </c>
    </row>
    <row r="1084" spans="1:4" ht="12.75">
      <c r="A1084" s="22" t="s">
        <v>51</v>
      </c>
      <c r="B1084" s="18">
        <v>34</v>
      </c>
      <c r="C1084" s="18">
        <v>28</v>
      </c>
      <c r="D1084" s="26">
        <f t="shared" si="43"/>
        <v>62</v>
      </c>
    </row>
    <row r="1085" spans="1:4" ht="12.75">
      <c r="A1085" s="23" t="s">
        <v>20</v>
      </c>
      <c r="B1085" s="18">
        <v>83</v>
      </c>
      <c r="C1085" s="18">
        <v>96</v>
      </c>
      <c r="D1085" s="26">
        <f t="shared" si="43"/>
        <v>179</v>
      </c>
    </row>
    <row r="1086" spans="1:4" ht="12.75">
      <c r="A1086" s="23" t="s">
        <v>18</v>
      </c>
      <c r="B1086" s="18">
        <v>56</v>
      </c>
      <c r="C1086" s="18">
        <v>78</v>
      </c>
      <c r="D1086" s="26">
        <f t="shared" si="43"/>
        <v>134</v>
      </c>
    </row>
    <row r="1087" spans="1:4" ht="16.5" customHeight="1">
      <c r="A1087" s="17" t="s">
        <v>78</v>
      </c>
      <c r="B1087" s="33"/>
      <c r="C1087" s="33"/>
      <c r="D1087" s="26"/>
    </row>
    <row r="1088" spans="1:4" ht="12.75">
      <c r="A1088" s="23" t="s">
        <v>6</v>
      </c>
      <c r="B1088" s="18">
        <v>53</v>
      </c>
      <c r="C1088" s="18">
        <v>68</v>
      </c>
      <c r="D1088" s="26">
        <f t="shared" si="43"/>
        <v>121</v>
      </c>
    </row>
    <row r="1089" spans="1:4" ht="12.75">
      <c r="A1089" s="22" t="s">
        <v>51</v>
      </c>
      <c r="B1089" s="18">
        <v>22</v>
      </c>
      <c r="C1089" s="18">
        <v>13</v>
      </c>
      <c r="D1089" s="26">
        <f t="shared" si="43"/>
        <v>35</v>
      </c>
    </row>
    <row r="1090" spans="1:4" ht="12.75">
      <c r="A1090" s="23" t="s">
        <v>20</v>
      </c>
      <c r="B1090" s="18">
        <v>34</v>
      </c>
      <c r="C1090" s="18">
        <v>56</v>
      </c>
      <c r="D1090" s="26">
        <f t="shared" si="43"/>
        <v>90</v>
      </c>
    </row>
    <row r="1091" spans="1:4" ht="12.75">
      <c r="A1091" s="23" t="s">
        <v>18</v>
      </c>
      <c r="B1091" s="18">
        <v>22</v>
      </c>
      <c r="C1091" s="18">
        <v>41</v>
      </c>
      <c r="D1091" s="26">
        <f t="shared" si="43"/>
        <v>63</v>
      </c>
    </row>
    <row r="1092" spans="1:4" ht="16.5" customHeight="1">
      <c r="A1092" s="17" t="s">
        <v>95</v>
      </c>
      <c r="B1092" s="33"/>
      <c r="C1092" s="33"/>
      <c r="D1092" s="26"/>
    </row>
    <row r="1093" spans="1:4" ht="12.75">
      <c r="A1093" s="23" t="s">
        <v>6</v>
      </c>
      <c r="B1093" s="18">
        <v>18</v>
      </c>
      <c r="C1093" s="18">
        <v>27</v>
      </c>
      <c r="D1093" s="26">
        <f>B1093+C1093</f>
        <v>45</v>
      </c>
    </row>
    <row r="1094" spans="1:4" ht="12.75">
      <c r="A1094" s="22" t="s">
        <v>51</v>
      </c>
      <c r="B1094" s="61">
        <v>5</v>
      </c>
      <c r="C1094" s="18">
        <v>8</v>
      </c>
      <c r="D1094" s="26">
        <f>SUM(B1094:C1094)</f>
        <v>13</v>
      </c>
    </row>
    <row r="1095" spans="1:4" ht="12.75">
      <c r="A1095" s="23" t="s">
        <v>20</v>
      </c>
      <c r="B1095" s="18">
        <v>5</v>
      </c>
      <c r="C1095" s="18">
        <v>22</v>
      </c>
      <c r="D1095" s="26">
        <f>B1095+C1095</f>
        <v>27</v>
      </c>
    </row>
    <row r="1096" spans="1:4" ht="12.75">
      <c r="A1096" s="23" t="s">
        <v>18</v>
      </c>
      <c r="B1096" s="18">
        <v>4</v>
      </c>
      <c r="C1096" s="18">
        <v>17</v>
      </c>
      <c r="D1096" s="26">
        <f t="shared" si="43"/>
        <v>21</v>
      </c>
    </row>
    <row r="1097" spans="1:4" ht="16.5" customHeight="1">
      <c r="A1097" s="17" t="s">
        <v>12</v>
      </c>
      <c r="B1097" s="33"/>
      <c r="C1097" s="33"/>
      <c r="D1097" s="26"/>
    </row>
    <row r="1098" spans="1:4" ht="12.75">
      <c r="A1098" s="23" t="s">
        <v>6</v>
      </c>
      <c r="B1098" s="18">
        <f>B1059+B1063+B1068+B1073+B1078+B1083+B1088+B1093</f>
        <v>18204</v>
      </c>
      <c r="C1098" s="18">
        <f>C1059+C1063+C1068+C1073+C1078+C1083+C1088+C1093</f>
        <v>12562</v>
      </c>
      <c r="D1098" s="26">
        <f>B1098+C1098</f>
        <v>30766</v>
      </c>
    </row>
    <row r="1099" spans="1:4" ht="12.75">
      <c r="A1099" s="22" t="s">
        <v>51</v>
      </c>
      <c r="B1099" s="18">
        <f>SUM(B1064,B1069,B1074,B1079,B1084,B1089,B1094)</f>
        <v>264</v>
      </c>
      <c r="C1099" s="18">
        <f>SUM(C1064,C1069,C1074,C1079,C1084,C1089,C1094)</f>
        <v>207</v>
      </c>
      <c r="D1099" s="26">
        <f>B1099+C1099</f>
        <v>471</v>
      </c>
    </row>
    <row r="1100" spans="1:4" ht="12.75">
      <c r="A1100" s="23" t="s">
        <v>20</v>
      </c>
      <c r="B1100" s="18">
        <f>B1060+B1065+B1070+B1075+B1080+B1085+B1090+B1095</f>
        <v>14810</v>
      </c>
      <c r="C1100" s="18">
        <f>C1060+C1065+C1070+C1075+C1080+C1085+C1090+C1095</f>
        <v>10505</v>
      </c>
      <c r="D1100" s="26">
        <f>B1100+C1100</f>
        <v>25315</v>
      </c>
    </row>
    <row r="1101" spans="1:4" ht="12.75">
      <c r="A1101" s="16" t="s">
        <v>18</v>
      </c>
      <c r="B1101" s="19">
        <f>B1061+B1066+B1071+B1076+B1081+B1086+B1091+B1096</f>
        <v>8502</v>
      </c>
      <c r="C1101" s="19">
        <f>C1061+C1066+C1071+C1076+C1081+C1086+C1091+C1096</f>
        <v>6433</v>
      </c>
      <c r="D1101" s="19">
        <f>D1061+D1066+D1071+D1076+D1081+D1086+D1091+D1096</f>
        <v>14935</v>
      </c>
    </row>
    <row r="1102" spans="1:4" ht="24" customHeight="1">
      <c r="A1102" s="108"/>
      <c r="B1102" s="108"/>
      <c r="C1102" s="108"/>
      <c r="D1102" s="107"/>
    </row>
    <row r="1103" ht="12.75">
      <c r="A1103" s="1" t="s">
        <v>112</v>
      </c>
    </row>
    <row r="1104" spans="1:4" ht="26.25" customHeight="1">
      <c r="A1104" s="104" t="s">
        <v>100</v>
      </c>
      <c r="B1104" s="105"/>
      <c r="C1104" s="105"/>
      <c r="D1104" s="105"/>
    </row>
    <row r="1105" spans="1:4" ht="15.75" customHeight="1">
      <c r="A1105" s="20"/>
      <c r="B1105" s="20" t="s">
        <v>13</v>
      </c>
      <c r="C1105" s="20" t="s">
        <v>14</v>
      </c>
      <c r="D1105" s="20" t="s">
        <v>12</v>
      </c>
    </row>
    <row r="1106" spans="1:4" ht="16.5" customHeight="1">
      <c r="A1106" s="25" t="s">
        <v>72</v>
      </c>
      <c r="B1106" s="23"/>
      <c r="C1106" s="23"/>
      <c r="D1106" s="23"/>
    </row>
    <row r="1107" spans="1:4" ht="12.75">
      <c r="A1107" s="23" t="s">
        <v>6</v>
      </c>
      <c r="B1107" s="13">
        <v>12.1404928</v>
      </c>
      <c r="C1107" s="13">
        <v>7.1549799</v>
      </c>
      <c r="D1107" s="28">
        <f>B1107+C1107</f>
        <v>19.2954727</v>
      </c>
    </row>
    <row r="1108" spans="1:4" ht="12.75">
      <c r="A1108" s="23" t="s">
        <v>20</v>
      </c>
      <c r="B1108" s="13">
        <v>28.1390778</v>
      </c>
      <c r="C1108" s="13">
        <v>18.8082</v>
      </c>
      <c r="D1108" s="28">
        <f aca="true" t="shared" si="44" ref="D1108:D1148">B1108+C1108</f>
        <v>46.947277799999995</v>
      </c>
    </row>
    <row r="1109" spans="1:4" ht="12.75">
      <c r="A1109" s="23" t="s">
        <v>18</v>
      </c>
      <c r="B1109" s="13">
        <v>12.404772</v>
      </c>
      <c r="C1109" s="13">
        <v>9.300496</v>
      </c>
      <c r="D1109" s="28">
        <f t="shared" si="44"/>
        <v>21.705268</v>
      </c>
    </row>
    <row r="1110" spans="1:4" ht="16.5" customHeight="1">
      <c r="A1110" s="17" t="s">
        <v>73</v>
      </c>
      <c r="B1110" s="32"/>
      <c r="C1110" s="32"/>
      <c r="D1110" s="28"/>
    </row>
    <row r="1111" spans="1:4" ht="14.25" customHeight="1">
      <c r="A1111" s="23" t="s">
        <v>6</v>
      </c>
      <c r="B1111" s="13">
        <v>171.9361119</v>
      </c>
      <c r="C1111" s="13">
        <v>119.5583912</v>
      </c>
      <c r="D1111" s="28">
        <f t="shared" si="44"/>
        <v>291.4945031</v>
      </c>
    </row>
    <row r="1112" spans="1:4" ht="14.25" customHeight="1">
      <c r="A1112" s="22" t="s">
        <v>51</v>
      </c>
      <c r="B1112" s="13">
        <f>0.003326+0.045039</f>
        <v>0.048365000000000005</v>
      </c>
      <c r="C1112" s="13">
        <f>0+0.032992</f>
        <v>0.032992</v>
      </c>
      <c r="D1112" s="28">
        <f t="shared" si="44"/>
        <v>0.08135700000000001</v>
      </c>
    </row>
    <row r="1113" spans="1:4" ht="12.75">
      <c r="A1113" s="23" t="s">
        <v>20</v>
      </c>
      <c r="B1113" s="13">
        <v>465.0557211</v>
      </c>
      <c r="C1113" s="13">
        <v>333.2140721</v>
      </c>
      <c r="D1113" s="28">
        <f t="shared" si="44"/>
        <v>798.2697932000001</v>
      </c>
    </row>
    <row r="1114" spans="1:4" ht="12.75">
      <c r="A1114" s="23" t="s">
        <v>18</v>
      </c>
      <c r="B1114" s="13">
        <v>150.323928</v>
      </c>
      <c r="C1114" s="13">
        <v>111.406868</v>
      </c>
      <c r="D1114" s="28">
        <f t="shared" si="44"/>
        <v>261.730796</v>
      </c>
    </row>
    <row r="1115" spans="1:4" ht="16.5" customHeight="1">
      <c r="A1115" s="17" t="s">
        <v>74</v>
      </c>
      <c r="B1115" s="32"/>
      <c r="C1115" s="32"/>
      <c r="D1115" s="28"/>
    </row>
    <row r="1116" spans="1:4" ht="12.75">
      <c r="A1116" s="23" t="s">
        <v>6</v>
      </c>
      <c r="B1116" s="13">
        <v>82.3361195</v>
      </c>
      <c r="C1116" s="13">
        <v>57.118441</v>
      </c>
      <c r="D1116" s="28">
        <f t="shared" si="44"/>
        <v>139.45456049999999</v>
      </c>
    </row>
    <row r="1117" spans="1:4" ht="12.75">
      <c r="A1117" s="22" t="s">
        <v>51</v>
      </c>
      <c r="B1117" s="13">
        <v>0.270268</v>
      </c>
      <c r="C1117" s="13">
        <v>0.105488</v>
      </c>
      <c r="D1117" s="28">
        <f t="shared" si="44"/>
        <v>0.375756</v>
      </c>
    </row>
    <row r="1118" spans="1:4" ht="12.75">
      <c r="A1118" s="23" t="s">
        <v>20</v>
      </c>
      <c r="B1118" s="13">
        <v>240.4317467</v>
      </c>
      <c r="C1118" s="13">
        <v>163.4225065</v>
      </c>
      <c r="D1118" s="28">
        <f t="shared" si="44"/>
        <v>403.8542532</v>
      </c>
    </row>
    <row r="1119" spans="1:4" ht="12.75">
      <c r="A1119" s="23" t="s">
        <v>18</v>
      </c>
      <c r="B1119" s="13">
        <v>74.193344</v>
      </c>
      <c r="C1119" s="13">
        <v>56.976426</v>
      </c>
      <c r="D1119" s="28">
        <f t="shared" si="44"/>
        <v>131.16977</v>
      </c>
    </row>
    <row r="1120" spans="1:4" ht="16.5" customHeight="1">
      <c r="A1120" s="17" t="s">
        <v>75</v>
      </c>
      <c r="B1120" s="32"/>
      <c r="C1120" s="48"/>
      <c r="D1120" s="28"/>
    </row>
    <row r="1121" spans="1:4" ht="12.75">
      <c r="A1121" s="23" t="s">
        <v>6</v>
      </c>
      <c r="B1121" s="13">
        <v>10.8643619</v>
      </c>
      <c r="C1121" s="13">
        <v>9.6692058</v>
      </c>
      <c r="D1121" s="28">
        <f t="shared" si="44"/>
        <v>20.5335677</v>
      </c>
    </row>
    <row r="1122" spans="1:4" ht="12.75">
      <c r="A1122" s="22" t="s">
        <v>51</v>
      </c>
      <c r="B1122" s="13">
        <v>0.259005</v>
      </c>
      <c r="C1122" s="13">
        <v>0.24542</v>
      </c>
      <c r="D1122" s="28">
        <f t="shared" si="44"/>
        <v>0.504425</v>
      </c>
    </row>
    <row r="1123" spans="1:4" ht="12.75">
      <c r="A1123" s="23" t="s">
        <v>20</v>
      </c>
      <c r="B1123" s="13">
        <v>32.979649</v>
      </c>
      <c r="C1123" s="13">
        <v>27.614134</v>
      </c>
      <c r="D1123" s="28">
        <f t="shared" si="44"/>
        <v>60.593783</v>
      </c>
    </row>
    <row r="1124" spans="1:4" ht="12.75">
      <c r="A1124" s="23" t="s">
        <v>18</v>
      </c>
      <c r="B1124" s="13">
        <v>12.950101</v>
      </c>
      <c r="C1124" s="13">
        <v>11.933169</v>
      </c>
      <c r="D1124" s="28">
        <f t="shared" si="44"/>
        <v>24.88327</v>
      </c>
    </row>
    <row r="1125" spans="1:4" ht="16.5" customHeight="1">
      <c r="A1125" s="17" t="s">
        <v>76</v>
      </c>
      <c r="B1125" s="32"/>
      <c r="C1125" s="32"/>
      <c r="D1125" s="28"/>
    </row>
    <row r="1126" spans="1:4" ht="12.75">
      <c r="A1126" s="23" t="s">
        <v>6</v>
      </c>
      <c r="B1126" s="13">
        <v>2.587415</v>
      </c>
      <c r="C1126" s="13">
        <v>3.52362</v>
      </c>
      <c r="D1126" s="28">
        <f t="shared" si="44"/>
        <v>6.111035</v>
      </c>
    </row>
    <row r="1127" spans="1:4" ht="12.75">
      <c r="A1127" s="22" t="s">
        <v>51</v>
      </c>
      <c r="B1127" s="13">
        <v>0.221987</v>
      </c>
      <c r="C1127" s="13">
        <v>0.227394</v>
      </c>
      <c r="D1127" s="28">
        <f t="shared" si="44"/>
        <v>0.44938100000000003</v>
      </c>
    </row>
    <row r="1128" spans="1:4" ht="12.75">
      <c r="A1128" s="23" t="s">
        <v>20</v>
      </c>
      <c r="B1128" s="13">
        <v>7.415466</v>
      </c>
      <c r="C1128" s="13">
        <v>10.035684</v>
      </c>
      <c r="D1128" s="28">
        <f t="shared" si="44"/>
        <v>17.45115</v>
      </c>
    </row>
    <row r="1129" spans="1:4" ht="12.75">
      <c r="A1129" s="23" t="s">
        <v>18</v>
      </c>
      <c r="B1129" s="13">
        <v>2.592123</v>
      </c>
      <c r="C1129" s="13">
        <v>4.951433</v>
      </c>
      <c r="D1129" s="28">
        <f t="shared" si="44"/>
        <v>7.543556</v>
      </c>
    </row>
    <row r="1130" spans="1:4" ht="16.5" customHeight="1">
      <c r="A1130" s="17" t="s">
        <v>81</v>
      </c>
      <c r="B1130" s="32"/>
      <c r="C1130" s="32"/>
      <c r="D1130" s="28"/>
    </row>
    <row r="1131" spans="1:4" ht="12.75">
      <c r="A1131" s="23" t="s">
        <v>6</v>
      </c>
      <c r="B1131" s="13">
        <v>1.629459</v>
      </c>
      <c r="C1131" s="13">
        <v>1.6901629</v>
      </c>
      <c r="D1131" s="28">
        <f t="shared" si="44"/>
        <v>3.3196219</v>
      </c>
    </row>
    <row r="1132" spans="1:4" ht="12.75">
      <c r="A1132" s="22" t="s">
        <v>51</v>
      </c>
      <c r="B1132" s="13">
        <v>0.162771</v>
      </c>
      <c r="C1132" s="13">
        <v>0.148702</v>
      </c>
      <c r="D1132" s="28">
        <f t="shared" si="44"/>
        <v>0.311473</v>
      </c>
    </row>
    <row r="1133" spans="1:4" ht="12.75">
      <c r="A1133" s="23" t="s">
        <v>20</v>
      </c>
      <c r="B1133" s="13">
        <v>3.960718</v>
      </c>
      <c r="C1133" s="13">
        <v>4.736933</v>
      </c>
      <c r="D1133" s="28">
        <f t="shared" si="44"/>
        <v>8.697651</v>
      </c>
    </row>
    <row r="1134" spans="1:4" ht="12.75">
      <c r="A1134" s="23" t="s">
        <v>18</v>
      </c>
      <c r="B1134" s="13">
        <v>1.536974</v>
      </c>
      <c r="C1134" s="13">
        <v>1.921298</v>
      </c>
      <c r="D1134" s="28">
        <f t="shared" si="44"/>
        <v>3.458272</v>
      </c>
    </row>
    <row r="1135" spans="1:4" ht="16.5" customHeight="1">
      <c r="A1135" s="17" t="s">
        <v>78</v>
      </c>
      <c r="B1135" s="32"/>
      <c r="C1135" s="32"/>
      <c r="D1135" s="28"/>
    </row>
    <row r="1136" spans="1:4" ht="12.75">
      <c r="A1136" s="23" t="s">
        <v>6</v>
      </c>
      <c r="B1136" s="13">
        <v>0.848987</v>
      </c>
      <c r="C1136" s="13">
        <v>1.013656</v>
      </c>
      <c r="D1136" s="28">
        <f t="shared" si="44"/>
        <v>1.8626429999999998</v>
      </c>
    </row>
    <row r="1137" spans="1:4" ht="12.75">
      <c r="A1137" s="22" t="s">
        <v>51</v>
      </c>
      <c r="B1137" s="13">
        <v>0.091836</v>
      </c>
      <c r="C1137" s="13">
        <v>0.053589</v>
      </c>
      <c r="D1137" s="28">
        <f t="shared" si="44"/>
        <v>0.145425</v>
      </c>
    </row>
    <row r="1138" spans="1:4" ht="12.75">
      <c r="A1138" s="23" t="s">
        <v>20</v>
      </c>
      <c r="B1138" s="13">
        <v>1.74795</v>
      </c>
      <c r="C1138" s="13">
        <v>2.494709</v>
      </c>
      <c r="D1138" s="28">
        <f t="shared" si="44"/>
        <v>4.242659</v>
      </c>
    </row>
    <row r="1139" spans="1:4" ht="12.75">
      <c r="A1139" s="23" t="s">
        <v>18</v>
      </c>
      <c r="B1139" s="13">
        <v>0.446744</v>
      </c>
      <c r="C1139" s="13">
        <v>1.016811</v>
      </c>
      <c r="D1139" s="28">
        <f t="shared" si="44"/>
        <v>1.463555</v>
      </c>
    </row>
    <row r="1140" spans="1:4" ht="16.5" customHeight="1">
      <c r="A1140" s="17" t="s">
        <v>95</v>
      </c>
      <c r="B1140" s="32"/>
      <c r="C1140" s="32"/>
      <c r="D1140" s="28"/>
    </row>
    <row r="1141" spans="1:4" ht="12.75">
      <c r="A1141" s="23" t="s">
        <v>6</v>
      </c>
      <c r="B1141" s="13">
        <v>0.200446</v>
      </c>
      <c r="C1141" s="13">
        <v>0.436429</v>
      </c>
      <c r="D1141" s="28">
        <f t="shared" si="44"/>
        <v>0.6368750000000001</v>
      </c>
    </row>
    <row r="1142" spans="1:4" ht="12.75">
      <c r="A1142" s="22" t="s">
        <v>51</v>
      </c>
      <c r="B1142" s="13">
        <v>0.020001</v>
      </c>
      <c r="C1142" s="13">
        <v>0.030202</v>
      </c>
      <c r="D1142" s="28">
        <f t="shared" si="44"/>
        <v>0.050203</v>
      </c>
    </row>
    <row r="1143" spans="1:4" ht="12.75">
      <c r="A1143" s="23" t="s">
        <v>20</v>
      </c>
      <c r="B1143" s="13">
        <v>0.2372</v>
      </c>
      <c r="C1143" s="13">
        <v>1.01865</v>
      </c>
      <c r="D1143" s="28">
        <f t="shared" si="44"/>
        <v>1.2558500000000001</v>
      </c>
    </row>
    <row r="1144" spans="1:4" ht="12.75">
      <c r="A1144" s="23" t="s">
        <v>18</v>
      </c>
      <c r="B1144" s="13">
        <v>0.105065</v>
      </c>
      <c r="C1144" s="13">
        <v>0.396417</v>
      </c>
      <c r="D1144" s="28">
        <f t="shared" si="44"/>
        <v>0.501482</v>
      </c>
    </row>
    <row r="1145" spans="1:4" ht="16.5" customHeight="1">
      <c r="A1145" s="17" t="s">
        <v>12</v>
      </c>
      <c r="B1145" s="32"/>
      <c r="C1145" s="32"/>
      <c r="D1145" s="28"/>
    </row>
    <row r="1146" spans="1:4" ht="12.75">
      <c r="A1146" s="23" t="s">
        <v>6</v>
      </c>
      <c r="B1146" s="13">
        <f>B1107+B1111+B1116+B1121+B1126+B1131+B1136+B1141</f>
        <v>282.5433931</v>
      </c>
      <c r="C1146" s="13">
        <f>C1107+C1111+C1116+C1121+C1126+C1131+C1136+C1141</f>
        <v>200.1648858</v>
      </c>
      <c r="D1146" s="28">
        <f>B1146+C1146</f>
        <v>482.7082789</v>
      </c>
    </row>
    <row r="1147" spans="1:4" ht="12.75">
      <c r="A1147" s="22" t="s">
        <v>51</v>
      </c>
      <c r="B1147" s="13">
        <f>B1112+B1117+B1122+B1127+B1132+B1137+B1142</f>
        <v>1.074233</v>
      </c>
      <c r="C1147" s="13">
        <f>C1112+C1117+C1122+C1127+C1132+C1137+C1142</f>
        <v>0.843787</v>
      </c>
      <c r="D1147" s="28">
        <f t="shared" si="44"/>
        <v>1.9180199999999998</v>
      </c>
    </row>
    <row r="1148" spans="1:4" ht="12.75">
      <c r="A1148" s="23" t="s">
        <v>20</v>
      </c>
      <c r="B1148" s="13">
        <f>B1108+B1113+B1118+B1123+B1128+B1133+B1138+B1143</f>
        <v>779.9675286</v>
      </c>
      <c r="C1148" s="13">
        <f>C1108+C1113+C1118+C1123+C1128+C1133+C1138+C1143</f>
        <v>561.3448886</v>
      </c>
      <c r="D1148" s="28">
        <f t="shared" si="44"/>
        <v>1341.3124172</v>
      </c>
    </row>
    <row r="1149" spans="1:4" ht="12.75">
      <c r="A1149" s="16" t="s">
        <v>18</v>
      </c>
      <c r="B1149" s="15">
        <f>B1109+B1114+B1119+B1124+B1129+B1134+B1139+B1144</f>
        <v>254.55305099999995</v>
      </c>
      <c r="C1149" s="15">
        <f>C1109+C1114+C1119+C1124+C1129+C1134+C1139+C1144</f>
        <v>197.902918</v>
      </c>
      <c r="D1149" s="15">
        <f>D1109+D1114+D1119+D1124+D1129+D1134+D1139+D1144</f>
        <v>452.455969</v>
      </c>
    </row>
    <row r="1150" spans="1:4" ht="25.5" customHeight="1">
      <c r="A1150" s="108" t="s">
        <v>143</v>
      </c>
      <c r="B1150" s="109"/>
      <c r="C1150" s="109"/>
      <c r="D1150" s="109"/>
    </row>
  </sheetData>
  <sheetProtection/>
  <mergeCells count="148">
    <mergeCell ref="A34:D34"/>
    <mergeCell ref="A69:D69"/>
    <mergeCell ref="A1104:D1104"/>
    <mergeCell ref="A296:D296"/>
    <mergeCell ref="A555:D555"/>
    <mergeCell ref="A321:D321"/>
    <mergeCell ref="A350:D350"/>
    <mergeCell ref="A460:D460"/>
    <mergeCell ref="A508:D508"/>
    <mergeCell ref="A814:D814"/>
    <mergeCell ref="A816:D816"/>
    <mergeCell ref="A813:D813"/>
    <mergeCell ref="A919:D919"/>
    <mergeCell ref="A841:D841"/>
    <mergeCell ref="A976:D976"/>
    <mergeCell ref="A978:D978"/>
    <mergeCell ref="A865:D865"/>
    <mergeCell ref="A861:D861"/>
    <mergeCell ref="A864:D864"/>
    <mergeCell ref="A920:D920"/>
    <mergeCell ref="A921:D921"/>
    <mergeCell ref="A975:D975"/>
    <mergeCell ref="A1016:D1016"/>
    <mergeCell ref="A1056:D1056"/>
    <mergeCell ref="A1037:D1037"/>
    <mergeCell ref="A990:D990"/>
    <mergeCell ref="A995:D995"/>
    <mergeCell ref="A1012:D1012"/>
    <mergeCell ref="A1054:D1054"/>
    <mergeCell ref="A2:D2"/>
    <mergeCell ref="A17:D17"/>
    <mergeCell ref="A294:D294"/>
    <mergeCell ref="A136:D136"/>
    <mergeCell ref="A160:D160"/>
    <mergeCell ref="A73:D73"/>
    <mergeCell ref="A181:D181"/>
    <mergeCell ref="A21:D21"/>
    <mergeCell ref="A83:D83"/>
    <mergeCell ref="A103:D103"/>
    <mergeCell ref="A791:D791"/>
    <mergeCell ref="A769:D769"/>
    <mergeCell ref="A711:D711"/>
    <mergeCell ref="A770:D770"/>
    <mergeCell ref="A786:D786"/>
    <mergeCell ref="A412:D412"/>
    <mergeCell ref="A180:D180"/>
    <mergeCell ref="A237:D237"/>
    <mergeCell ref="A658:D658"/>
    <mergeCell ref="A628:D628"/>
    <mergeCell ref="A602:D602"/>
    <mergeCell ref="A430:D430"/>
    <mergeCell ref="A435:D435"/>
    <mergeCell ref="A457:D457"/>
    <mergeCell ref="A458:D458"/>
    <mergeCell ref="A156:D156"/>
    <mergeCell ref="A183:D183"/>
    <mergeCell ref="A239:D239"/>
    <mergeCell ref="A377:D377"/>
    <mergeCell ref="A316:D316"/>
    <mergeCell ref="A317:D317"/>
    <mergeCell ref="A1102:D1102"/>
    <mergeCell ref="A552:D552"/>
    <mergeCell ref="A817:D817"/>
    <mergeCell ref="A603:D603"/>
    <mergeCell ref="A654:D654"/>
    <mergeCell ref="A623:D623"/>
    <mergeCell ref="A627:D627"/>
    <mergeCell ref="A657:D657"/>
    <mergeCell ref="A599:D599"/>
    <mergeCell ref="A710:D710"/>
    <mergeCell ref="A504:D504"/>
    <mergeCell ref="A431:D431"/>
    <mergeCell ref="A380:D380"/>
    <mergeCell ref="AX553:BA553"/>
    <mergeCell ref="AP553:AS553"/>
    <mergeCell ref="F553:I553"/>
    <mergeCell ref="A480:D480"/>
    <mergeCell ref="A553:D553"/>
    <mergeCell ref="A484:D484"/>
    <mergeCell ref="A505:D505"/>
    <mergeCell ref="R553:U553"/>
    <mergeCell ref="J553:M553"/>
    <mergeCell ref="N553:Q553"/>
    <mergeCell ref="AT553:AW553"/>
    <mergeCell ref="V553:Y553"/>
    <mergeCell ref="AD553:AG553"/>
    <mergeCell ref="AH553:AK553"/>
    <mergeCell ref="AL553:AO553"/>
    <mergeCell ref="Z553:AC553"/>
    <mergeCell ref="BZ553:CC553"/>
    <mergeCell ref="BN553:BQ553"/>
    <mergeCell ref="BR553:BU553"/>
    <mergeCell ref="BV553:BY553"/>
    <mergeCell ref="BB553:BE553"/>
    <mergeCell ref="BF553:BI553"/>
    <mergeCell ref="BJ553:BM553"/>
    <mergeCell ref="DZ553:EC553"/>
    <mergeCell ref="CX553:DA553"/>
    <mergeCell ref="DB553:DE553"/>
    <mergeCell ref="DN553:DQ553"/>
    <mergeCell ref="DR553:DU553"/>
    <mergeCell ref="DV553:DY553"/>
    <mergeCell ref="DJ553:DM553"/>
    <mergeCell ref="HV553:HY553"/>
    <mergeCell ref="HR553:HU553"/>
    <mergeCell ref="GD553:GG553"/>
    <mergeCell ref="GH553:GK553"/>
    <mergeCell ref="GL553:GO553"/>
    <mergeCell ref="HF553:HI553"/>
    <mergeCell ref="HJ553:HM553"/>
    <mergeCell ref="HN553:HQ553"/>
    <mergeCell ref="HB553:HE553"/>
    <mergeCell ref="GX553:HA553"/>
    <mergeCell ref="FZ553:GC553"/>
    <mergeCell ref="A1150:D1150"/>
    <mergeCell ref="GP553:GS553"/>
    <mergeCell ref="GT553:GW553"/>
    <mergeCell ref="A600:D600"/>
    <mergeCell ref="ED553:EG553"/>
    <mergeCell ref="EH553:EK553"/>
    <mergeCell ref="EL553:EO553"/>
    <mergeCell ref="CL553:CO553"/>
    <mergeCell ref="FN553:FQ553"/>
    <mergeCell ref="FR553:FU553"/>
    <mergeCell ref="EP553:ES553"/>
    <mergeCell ref="ET553:EW553"/>
    <mergeCell ref="FJ553:FM553"/>
    <mergeCell ref="EX553:FA553"/>
    <mergeCell ref="FF553:FI553"/>
    <mergeCell ref="FB553:FE553"/>
    <mergeCell ref="FV553:FY553"/>
    <mergeCell ref="A708:E708"/>
    <mergeCell ref="A767:E767"/>
    <mergeCell ref="A81:E81"/>
    <mergeCell ref="A108:D108"/>
    <mergeCell ref="A376:D376"/>
    <mergeCell ref="A347:D347"/>
    <mergeCell ref="A414:D414"/>
    <mergeCell ref="A348:D348"/>
    <mergeCell ref="CD553:CG553"/>
    <mergeCell ref="A134:D134"/>
    <mergeCell ref="A39:E39"/>
    <mergeCell ref="A48:D48"/>
    <mergeCell ref="A53:E53"/>
    <mergeCell ref="CP553:CS553"/>
    <mergeCell ref="CT553:CW553"/>
    <mergeCell ref="DF553:DI553"/>
    <mergeCell ref="CH553:CK553"/>
  </mergeCells>
  <printOptions/>
  <pageMargins left="0.7874015748031497" right="0.7874015748031497" top="0.984251968503937" bottom="0" header="0.5118110236220472" footer="0.5118110236220472"/>
  <pageSetup horizontalDpi="600" verticalDpi="600" orientation="portrait" paperSize="9" scale="87" r:id="rId3"/>
  <headerFooter alignWithMargins="0">
    <oddHeader>&amp;L
&amp;R&amp;"Arial,Fet"&amp;12Studiemedel, kalenderår
</oddHeader>
  </headerFooter>
  <rowBreaks count="23" manualBreakCount="23">
    <brk id="37" max="4" man="1"/>
    <brk id="81" max="4" man="1"/>
    <brk id="134" max="255" man="1"/>
    <brk id="181" max="255" man="1"/>
    <brk id="237" max="255" man="1"/>
    <brk id="294" max="4" man="1"/>
    <brk id="348" max="4" man="1"/>
    <brk id="378" max="255" man="1"/>
    <brk id="412" max="4" man="1"/>
    <brk id="458" max="255" man="1"/>
    <brk id="506" max="255" man="1"/>
    <brk id="553" max="255" man="1"/>
    <brk id="601" max="255" man="1"/>
    <brk id="656" max="4" man="1"/>
    <brk id="709" max="255" man="1"/>
    <brk id="767" max="4" man="1"/>
    <brk id="815" max="255" man="1"/>
    <brk id="863" max="255" man="1"/>
    <brk id="919" max="255" man="1"/>
    <brk id="976" max="255" man="1"/>
    <brk id="1014" max="255" man="1"/>
    <brk id="1054" max="255" man="1"/>
    <brk id="1102" max="4" man="1"/>
  </rowBreaks>
  <ignoredErrors>
    <ignoredError sqref="D374 D869" formula="1"/>
    <ignoredError sqref="A793 A801 A797 A780 A776 A772 A424 A426 A445 A437 A439 A441 A443 A416 A418 A420 A422"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Monica Lindquist</cp:lastModifiedBy>
  <cp:lastPrinted>2011-03-31T09:03:07Z</cp:lastPrinted>
  <dcterms:created xsi:type="dcterms:W3CDTF">2001-01-31T15:54:29Z</dcterms:created>
  <dcterms:modified xsi:type="dcterms:W3CDTF">2011-03-31T09:03:13Z</dcterms:modified>
  <cp:category/>
  <cp:version/>
  <cp:contentType/>
  <cp:contentStatus/>
</cp:coreProperties>
</file>