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46" windowWidth="7800" windowHeight="12240" activeTab="0"/>
  </bookViews>
  <sheets>
    <sheet name="Tabell 3.18 - 3.36" sheetId="1" r:id="rId1"/>
  </sheets>
  <definedNames>
    <definedName name="_xlnm.Print_Area" localSheetId="0">'Tabell 3.18 - 3.36'!$A$1:$E$1100</definedName>
    <definedName name="wrn.Test._.2." hidden="1">{#N/A,#N/A,TRUE,"Shj kalenderhalv?r ";#N/A,#N/A,TRUE,"Shj kalender?r";#N/A,#N/A,TRUE,"Shj l?s?r";#N/A,#N/A,TRUE,"Sm kalenderhalv?r";#N/A,#N/A,TRUE,"Sm kalender?r ";#N/A,#N/A,TRUE,"Sm l?s?r";#N/A,#N/A,TRUE,"Vux kalenderhalv?r";#N/A,#N/A,TRUE,"Vux kalender?r";#N/A,#N/A,TRUE,"Vux l?s?r"}</definedName>
    <definedName name="wrn.test._.år1." hidden="1">{#N/A,#N/A,TRUE,"Shj kalenderhalv?r ";#N/A,#N/A,TRUE,"Shj kalender?r";#N/A,#N/A,TRUE,"Shj l?s?r"}</definedName>
  </definedNames>
  <calcPr fullCalcOnLoad="1"/>
</workbook>
</file>

<file path=xl/sharedStrings.xml><?xml version="1.0" encoding="utf-8"?>
<sst xmlns="http://schemas.openxmlformats.org/spreadsheetml/2006/main" count="1102" uniqueCount="144">
  <si>
    <t>Grundskolenivå</t>
  </si>
  <si>
    <t>Studiebidrag</t>
  </si>
  <si>
    <t>Studielån</t>
  </si>
  <si>
    <t>Eftergymnasial nivå</t>
  </si>
  <si>
    <t>Gymnasieskola</t>
  </si>
  <si>
    <t>Folkhögskola</t>
  </si>
  <si>
    <t>Komvux</t>
  </si>
  <si>
    <t>Totalt</t>
  </si>
  <si>
    <t>Kvinnor</t>
  </si>
  <si>
    <t>Män</t>
  </si>
  <si>
    <t>Gymnasienivå</t>
  </si>
  <si>
    <t>Tilläggslån</t>
  </si>
  <si>
    <t>Kompletterande utbildning</t>
  </si>
  <si>
    <t>Merkostnadslån</t>
  </si>
  <si>
    <t xml:space="preserve">Studiebidrag </t>
  </si>
  <si>
    <t>Grundlån</t>
  </si>
  <si>
    <t xml:space="preserve">
     </t>
  </si>
  <si>
    <t>Summa bokfört</t>
  </si>
  <si>
    <t>Studiemedel i Sverige</t>
  </si>
  <si>
    <t>Studiemedel utomlands</t>
  </si>
  <si>
    <t>Studiebidrag 82 %</t>
  </si>
  <si>
    <t>Grundlån 18 %</t>
  </si>
  <si>
    <t>75 %</t>
  </si>
  <si>
    <t>100 %</t>
  </si>
  <si>
    <t>Studiebidrag 34,5 %</t>
  </si>
  <si>
    <t>Grundlån 65,5 %</t>
  </si>
  <si>
    <t>Kvalificerad yrkesutbildning</t>
  </si>
  <si>
    <t>50 %</t>
  </si>
  <si>
    <t>Saknar slutbetyg från grundskola 
eller 3-årig gymnasieutbildning</t>
  </si>
  <si>
    <t>Tabell 3:25a</t>
  </si>
  <si>
    <t>Tabell 3:25b</t>
  </si>
  <si>
    <t>Tabell 3:26a</t>
  </si>
  <si>
    <t>Tabell 3:26b</t>
  </si>
  <si>
    <t>Tabell 3:27a</t>
  </si>
  <si>
    <t>Tabell 3:27b</t>
  </si>
  <si>
    <t>Tabell 3:28a</t>
  </si>
  <si>
    <t>Tabell 3:28b</t>
  </si>
  <si>
    <t>Tabell 3:30a</t>
  </si>
  <si>
    <t>Tabell 3:30b</t>
  </si>
  <si>
    <t>Tabell 3:31a</t>
  </si>
  <si>
    <t>Tabell 3:31b</t>
  </si>
  <si>
    <t>Tabell 3:32a</t>
  </si>
  <si>
    <t>Tabell 3:32b</t>
  </si>
  <si>
    <t>Tabell 3:33a</t>
  </si>
  <si>
    <t>Tabell 3:33b</t>
  </si>
  <si>
    <t>Tabell 3:34a</t>
  </si>
  <si>
    <t>Tabell 3:34b</t>
  </si>
  <si>
    <t>Tabell 3:36a</t>
  </si>
  <si>
    <t>Tabell 3:36b</t>
  </si>
  <si>
    <t>bifall</t>
  </si>
  <si>
    <t>avslag</t>
  </si>
  <si>
    <t>Tilläggsbidrag</t>
  </si>
  <si>
    <t>2006</t>
  </si>
  <si>
    <t>Tabell 3:18</t>
  </si>
  <si>
    <t>Tabell 3:19</t>
  </si>
  <si>
    <t>Tabell 3:20</t>
  </si>
  <si>
    <t>Tabell 3:21a</t>
  </si>
  <si>
    <t>Tabell 3:22b</t>
  </si>
  <si>
    <t>Tabell 3:23a</t>
  </si>
  <si>
    <t>Tabell 3:23b</t>
  </si>
  <si>
    <t>Tabell 3:24a</t>
  </si>
  <si>
    <t>Tabell 3:24b</t>
  </si>
  <si>
    <t>Tabell 3:29a</t>
  </si>
  <si>
    <t>Tabell 3:29b</t>
  </si>
  <si>
    <t>Tabell 3:35a</t>
  </si>
  <si>
    <t>Tabell 3:35b</t>
  </si>
  <si>
    <t>Tabell 3:21b</t>
  </si>
  <si>
    <t>Tabell 3:22a</t>
  </si>
  <si>
    <t/>
  </si>
  <si>
    <t>Repetition- eller komplettering 
grundskolenivå</t>
  </si>
  <si>
    <t>2007</t>
  </si>
  <si>
    <r>
      <t>Tilläggsbidrag</t>
    </r>
    <r>
      <rPr>
        <vertAlign val="superscript"/>
        <sz val="9"/>
        <rFont val="Arial"/>
        <family val="2"/>
      </rPr>
      <t>1)</t>
    </r>
  </si>
  <si>
    <r>
      <t>Tilläggslån</t>
    </r>
    <r>
      <rPr>
        <vertAlign val="superscript"/>
        <sz val="9"/>
        <rFont val="Arial"/>
        <family val="2"/>
      </rPr>
      <t>2)</t>
    </r>
  </si>
  <si>
    <r>
      <t>Övriga</t>
    </r>
    <r>
      <rPr>
        <b/>
        <vertAlign val="superscript"/>
        <sz val="9"/>
        <rFont val="Arial"/>
        <family val="2"/>
      </rPr>
      <t>2)</t>
    </r>
  </si>
  <si>
    <t>-</t>
  </si>
  <si>
    <t>2008</t>
  </si>
  <si>
    <t>"</t>
  </si>
  <si>
    <r>
      <t xml:space="preserve">1   För studietid som kan hänföras till kalenderåret.
2   En person kan ha haft både avslags- och bifallsbeslut under samma kalenderår.
3   En person kan vara registrerad på flera utbildningsnivåer under samma kalenderår.
4   Inkluderar endast beslutade ansökningar. </t>
    </r>
    <r>
      <rPr>
        <sz val="8.5"/>
        <color indexed="10"/>
        <rFont val="Arial"/>
        <family val="2"/>
      </rPr>
      <t xml:space="preserve">
</t>
    </r>
    <r>
      <rPr>
        <sz val="8.5"/>
        <rFont val="Arial"/>
        <family val="2"/>
      </rPr>
      <t xml:space="preserve">5   Enligt utsökning 2009-01-12.      </t>
    </r>
    <r>
      <rPr>
        <sz val="8.5"/>
        <color indexed="10"/>
        <rFont val="Arial"/>
        <family val="2"/>
      </rPr>
      <t xml:space="preserve">                               </t>
    </r>
  </si>
  <si>
    <t>Bifall högre bidrag delpost 2.3</t>
  </si>
  <si>
    <t xml:space="preserve">Bifall studiemedel med generellt 
bidrag p.g.a. att pengarna för högre bidrag är slut </t>
  </si>
  <si>
    <t>Bifall högre bidrag delpost 2.2</t>
  </si>
  <si>
    <t>Bifall högre bidrag delpost 2.1</t>
  </si>
  <si>
    <t>1    Utifrån studiemedelsansökan prövar CSN automatiskt om den sökande kan komma 
      ifråga för det högre bidraget. En sökande som inte kan få det högre bidraget men uppfyller 
      grundläggande regler för att få studiemedel beviljas det generella bidraget. 
2    En person kan vara registrerad på flera utbildningsnivåer under samma kalenderår.
3    Bifall för studier som kan hänföras till respektive kalenderår oavsett utbetalningstid.</t>
  </si>
  <si>
    <t>1    Utbetalda belopp blir olika beroende på från vilket system de hämtas. När utbetalda belopp 
      redovisas fördelat på olika undergrupper hämtas siffrorna från CSN:s produktionssystem. 
      Ovanstående data kommer från CSN:s ekonomisystem. Skillnaden beror bland annat på att 
      ekonomiavstämningen grundar sig på bokföringsdag, medan det i produktionssystemet är 
      utbetalningsdagen som styr till vilket kalenderhalvår eller kalenderår ett belopp räknas.</t>
  </si>
  <si>
    <t>1   En person kan finnas registrerad på flera utbildningsnivåer under samma kalenderår.</t>
  </si>
  <si>
    <t>1    Produktionssystemets siffror skiljer sig något från ekonomisystemets 
      (se fotnot i tabell 3:20).</t>
  </si>
  <si>
    <r>
      <t>Antal studerande som ansökt om studiemedel, fördelat på utbildningsnivå och beslut</t>
    </r>
    <r>
      <rPr>
        <b/>
        <vertAlign val="superscript"/>
        <sz val="10"/>
        <rFont val="Arial"/>
        <family val="2"/>
      </rPr>
      <t>1, 2, 3, 4, 5</t>
    </r>
  </si>
  <si>
    <r>
      <t>Antal studerande som uppfyllt grundläggande villkor för högre 
bidrag, fördelat på utbildningsnivå och beslut</t>
    </r>
    <r>
      <rPr>
        <b/>
        <vertAlign val="superscript"/>
        <sz val="10"/>
        <rFont val="Arial"/>
        <family val="2"/>
      </rPr>
      <t>1, 2, 3</t>
    </r>
  </si>
  <si>
    <r>
      <t>Antal studerande med studiemedel, fördelat på utbildningsnivå, stödform och kön</t>
    </r>
    <r>
      <rPr>
        <b/>
        <vertAlign val="superscript"/>
        <sz val="10"/>
        <rFont val="Arial"/>
        <family val="2"/>
      </rPr>
      <t>1</t>
    </r>
  </si>
  <si>
    <t>Antal studerande med studiemedel, fördelat på kön, stödform och kalenderår</t>
  </si>
  <si>
    <t>1    Produktionssystemets siffror skiljer sig något från ekonomisystemets 
      (se fotnot i tabell 3:20). Vid utsökningen för 2008 har metoden anpassats för att 
      minimera skillnaden mot ekonomisystemet.</t>
  </si>
  <si>
    <r>
      <t>Antal studerande med studiemedel, fördelat på ålder, stödform och kön</t>
    </r>
    <r>
      <rPr>
        <b/>
        <vertAlign val="superscript"/>
        <sz val="10"/>
        <rFont val="Arial"/>
        <family val="2"/>
      </rPr>
      <t>1</t>
    </r>
  </si>
  <si>
    <r>
      <t>00</t>
    </r>
    <r>
      <rPr>
        <b/>
        <sz val="9"/>
        <color indexed="8"/>
        <rFont val="Arial"/>
        <family val="2"/>
      </rPr>
      <t>–</t>
    </r>
    <r>
      <rPr>
        <b/>
        <sz val="9"/>
        <rFont val="Arial"/>
        <family val="2"/>
      </rPr>
      <t>19 år</t>
    </r>
  </si>
  <si>
    <t>20–24 år</t>
  </si>
  <si>
    <t>25–29 år</t>
  </si>
  <si>
    <t>30–34 år</t>
  </si>
  <si>
    <t>35–39 år</t>
  </si>
  <si>
    <t>40–44  år</t>
  </si>
  <si>
    <t>45–49 år</t>
  </si>
  <si>
    <t>50 år–</t>
  </si>
  <si>
    <t>1    Tabellen har sekretessgranskats, vilket innebär att enskilda celler med antal mindre 
      än 3 har ersatts med " och att summeringar har justerats.</t>
  </si>
  <si>
    <r>
      <t>00</t>
    </r>
    <r>
      <rPr>
        <b/>
        <sz val="9"/>
        <rFont val="Arial"/>
        <family val="2"/>
      </rPr>
      <t>–19 år</t>
    </r>
  </si>
  <si>
    <t>40–44 år</t>
  </si>
  <si>
    <r>
      <t>Antal studerande med studiemedel (högre bidrag), 
fördelat på utbildningsnivå, stödform och kön</t>
    </r>
    <r>
      <rPr>
        <b/>
        <vertAlign val="superscript"/>
        <sz val="10"/>
        <rFont val="Arial"/>
        <family val="2"/>
      </rPr>
      <t>1</t>
    </r>
  </si>
  <si>
    <r>
      <t>Utbetalda belopp för studiemedel, fördelat på utbildningsnivå, stödform och kön, miljoner kronor</t>
    </r>
    <r>
      <rPr>
        <b/>
        <vertAlign val="superscript"/>
        <sz val="10"/>
        <rFont val="Arial"/>
        <family val="2"/>
      </rPr>
      <t>1</t>
    </r>
  </si>
  <si>
    <r>
      <t>Utbetalda belopp för studiemedel, fördelat på kön, stödform och kalenderår, miljoner kronor</t>
    </r>
    <r>
      <rPr>
        <b/>
        <vertAlign val="superscript"/>
        <sz val="10"/>
        <rFont val="Arial"/>
        <family val="2"/>
      </rPr>
      <t>1</t>
    </r>
  </si>
  <si>
    <r>
      <t>Utbetalda belopp för studiemedel, fördelat på ålder, stödform och kön, miljoner kronor</t>
    </r>
    <r>
      <rPr>
        <b/>
        <vertAlign val="superscript"/>
        <sz val="10"/>
        <rFont val="Arial"/>
        <family val="2"/>
      </rPr>
      <t>1</t>
    </r>
  </si>
  <si>
    <t xml:space="preserve">1   En person kan finnas registrerad på flera utbildningsnivåer under samma kalenderår. </t>
  </si>
  <si>
    <r>
      <t>Utbetalda belopp för studiemedel (högre bidrag), 
fördelat på utbildningsnivå, stödform och kön, miljoner kronor</t>
    </r>
    <r>
      <rPr>
        <b/>
        <vertAlign val="superscript"/>
        <sz val="10"/>
        <rFont val="Arial"/>
        <family val="2"/>
      </rPr>
      <t>1</t>
    </r>
  </si>
  <si>
    <r>
      <t>Antal studerande med studiemedel (högre bidrag), 
fördelat på skolform, stödform och kön</t>
    </r>
    <r>
      <rPr>
        <b/>
        <vertAlign val="superscript"/>
        <sz val="10"/>
        <rFont val="Arial"/>
        <family val="2"/>
      </rPr>
      <t>1, 2</t>
    </r>
  </si>
  <si>
    <t>Högskola och universitet</t>
  </si>
  <si>
    <t>1    En person kan finnas registrerad på flera skolformer under samma kalenderår. 
2    Tabellen har sekretessgranskats, vilket innebär att enskilda celler med antal mindre 
      än 3 har ersatts med " och att summeringar har justerats.</t>
  </si>
  <si>
    <r>
      <t>Utbetalda belopp för studiemedel (högre bidrag), 
fördelat på skolform, stödform och kön, miljoner kronor</t>
    </r>
    <r>
      <rPr>
        <b/>
        <vertAlign val="superscript"/>
        <sz val="10"/>
        <rFont val="Arial"/>
        <family val="2"/>
      </rPr>
      <t>1</t>
    </r>
  </si>
  <si>
    <r>
      <t xml:space="preserve">1    Produktionssystemets siffror skiljer sig något från ekonomisystemets 
      (se fotnot i tabell 3:20).
</t>
    </r>
    <r>
      <rPr>
        <b/>
        <sz val="8.5"/>
        <rFont val="Arial"/>
        <family val="2"/>
      </rPr>
      <t xml:space="preserve">
</t>
    </r>
  </si>
  <si>
    <r>
      <t>Antal studerande med studiemedel (högre bidrag), 
fördelat på studietakt, stödform och kön</t>
    </r>
    <r>
      <rPr>
        <b/>
        <vertAlign val="superscript"/>
        <sz val="10"/>
        <rFont val="Arial"/>
        <family val="2"/>
      </rPr>
      <t>1</t>
    </r>
  </si>
  <si>
    <t>1   En person kan finnas registrerad med flera studietakter under samma kalenderår.</t>
  </si>
  <si>
    <r>
      <t>Utbetalda belopp för studiemedel (högre bidrag), 
fördelat på studietakt, stödform och kön, miljoner kronor</t>
    </r>
    <r>
      <rPr>
        <b/>
        <vertAlign val="superscript"/>
        <sz val="10"/>
        <rFont val="Arial"/>
        <family val="2"/>
      </rPr>
      <t>1</t>
    </r>
  </si>
  <si>
    <t>Antal studerande med studiemedel (högre bidrag), 
fördelat på kön, stödform och kalenderår</t>
  </si>
  <si>
    <r>
      <t>Utbetalda belopp för studiemedel (högre bidrag),
fördelat på kön, stödform och kalenderår, miljoner kronor</t>
    </r>
    <r>
      <rPr>
        <b/>
        <vertAlign val="superscript"/>
        <sz val="10"/>
        <rFont val="Arial"/>
        <family val="2"/>
      </rPr>
      <t>1</t>
    </r>
  </si>
  <si>
    <r>
      <t>Antal studerande med studiemedel (högre bidrag), 
fördelat på ålder, stödform och kön</t>
    </r>
    <r>
      <rPr>
        <vertAlign val="superscript"/>
        <sz val="10"/>
        <rFont val="Arial"/>
        <family val="2"/>
      </rPr>
      <t>1</t>
    </r>
  </si>
  <si>
    <r>
      <t>Utbetalda belopp för studiemedel (högre bidrag), 
fördelat på ålder, stödform och kön, miljoner kronor</t>
    </r>
    <r>
      <rPr>
        <b/>
        <vertAlign val="superscript"/>
        <sz val="10"/>
        <rFont val="Arial"/>
        <family val="2"/>
      </rPr>
      <t>1</t>
    </r>
  </si>
  <si>
    <t>1    En person kan finnas registrerad på flera utbildningsnivåer under samma kalenderår.</t>
  </si>
  <si>
    <r>
      <t>Utbetalda belopp för studiemedel (generellt bidrag) i Sverige, fördelat på utbildningsnivå och kön, miljoner kronor</t>
    </r>
    <r>
      <rPr>
        <b/>
        <vertAlign val="superscript"/>
        <sz val="10"/>
        <rFont val="Arial"/>
        <family val="2"/>
      </rPr>
      <t>1</t>
    </r>
  </si>
  <si>
    <r>
      <t>Antal studerande med studiemedel (generellt bidrag) i Sverige, 
fördelat på utbildningsnivå, stödform och kön</t>
    </r>
    <r>
      <rPr>
        <b/>
        <vertAlign val="superscript"/>
        <sz val="10"/>
        <rFont val="Arial"/>
        <family val="2"/>
      </rPr>
      <t>1</t>
    </r>
  </si>
  <si>
    <r>
      <t>Antal studerande med studiemedel (generellt bidrag) i Sverige, 
fördelat på skolform, stödform och kön</t>
    </r>
    <r>
      <rPr>
        <b/>
        <vertAlign val="superscript"/>
        <sz val="10"/>
        <rFont val="Arial"/>
        <family val="2"/>
      </rPr>
      <t>1</t>
    </r>
  </si>
  <si>
    <r>
      <t>Utbetalda belopp för studiemedel (generellt bidrag) i Sverige, 
fördelat på skolform, stödform och kön, miljoner kronor</t>
    </r>
    <r>
      <rPr>
        <b/>
        <vertAlign val="superscript"/>
        <sz val="10"/>
        <rFont val="Arial"/>
        <family val="2"/>
      </rPr>
      <t>1</t>
    </r>
  </si>
  <si>
    <r>
      <t>Övriga</t>
    </r>
    <r>
      <rPr>
        <b/>
        <vertAlign val="superscript"/>
        <sz val="9"/>
        <rFont val="Arial"/>
        <family val="2"/>
      </rPr>
      <t>2</t>
    </r>
  </si>
  <si>
    <r>
      <t>Antal studerande med studiemedel (generellt bidrag) i Sverige, 
fördelat på studietakt, stödform och kön</t>
    </r>
    <r>
      <rPr>
        <b/>
        <vertAlign val="superscript"/>
        <sz val="10"/>
        <rFont val="Arial"/>
        <family val="2"/>
      </rPr>
      <t>1</t>
    </r>
  </si>
  <si>
    <t>1   En person kan finnas registrerad med olika studietakt under samma kalenderår.</t>
  </si>
  <si>
    <r>
      <t>Utbetalda belopp för studiemedel (generellt bidrag) i Sverige, 
fördelat på studietakt, stödform och kön, miljoner</t>
    </r>
    <r>
      <rPr>
        <b/>
        <vertAlign val="superscript"/>
        <sz val="10"/>
        <rFont val="Arial"/>
        <family val="2"/>
      </rPr>
      <t>1</t>
    </r>
  </si>
  <si>
    <t>Antal studerande med studiemedel (generellt bidrag) i Sverige,
fördelat på kön, stödform och kalenderår</t>
  </si>
  <si>
    <r>
      <t>Utbetalda belopp för studiemedel (generellt bidrag) i Sverige, 
fördelat på kön, stödform och kalenderår, miljoner kronor</t>
    </r>
    <r>
      <rPr>
        <b/>
        <vertAlign val="superscript"/>
        <sz val="10"/>
        <rFont val="Arial"/>
        <family val="2"/>
      </rPr>
      <t>1</t>
    </r>
  </si>
  <si>
    <r>
      <t>Antal studerande med studiemedel (generellt bidrag)  i Sverige,
fördelat på ålder, stödform och kön</t>
    </r>
    <r>
      <rPr>
        <vertAlign val="superscript"/>
        <sz val="10"/>
        <rFont val="Arial"/>
        <family val="2"/>
      </rPr>
      <t>1</t>
    </r>
  </si>
  <si>
    <r>
      <t>Utbetalda belopp för studiemedel (generellt bidrag) i Sverige, 
fördelat på ålder, stödform och kön, miljoner kronor</t>
    </r>
    <r>
      <rPr>
        <b/>
        <vertAlign val="superscript"/>
        <sz val="10"/>
        <rFont val="Arial"/>
        <family val="2"/>
      </rPr>
      <t>1</t>
    </r>
  </si>
  <si>
    <r>
      <t>Antal utlandsstuderande med studiemedel, 
fördelat på utbildningsnivå, stödform och kön</t>
    </r>
    <r>
      <rPr>
        <b/>
        <vertAlign val="superscript"/>
        <sz val="10"/>
        <rFont val="Arial"/>
        <family val="2"/>
      </rPr>
      <t>1</t>
    </r>
  </si>
  <si>
    <t>Utbetalda belopp för studiemedel till utlandsstuderande, 
fördelat på utbildningsnivå, stödform och kön, miljoner kronor</t>
  </si>
  <si>
    <t>Antal utlandsstuderande med studiemedel,
fördelat på kön, stödform och kalenderår</t>
  </si>
  <si>
    <t>Utbetalda belopp för studiemedel till utlandsstuderande, 
fördelat på kön, stödform och kalenderår, miljoner kronor</t>
  </si>
  <si>
    <r>
      <t>Antal utlandsstuderande med studiemedel, fördelat på
ålder, stödform och kön</t>
    </r>
    <r>
      <rPr>
        <vertAlign val="superscript"/>
        <sz val="10"/>
        <rFont val="Arial"/>
        <family val="2"/>
      </rPr>
      <t>1</t>
    </r>
  </si>
  <si>
    <t>50–54 år</t>
  </si>
  <si>
    <t>Utbetalda belopp för studiemedel till utlandsstuderande, fördelat på 
ålder, stödform och kön, miljoner kronor</t>
  </si>
  <si>
    <t>1    En person kan finnas registrerad på flera skolformer under samma kalenderår. 
2    Under "Övriga" ingår eftergymnasial utbildning vid vissa trafikflygarutbildningar,
      teologiska utbildningar och polisutbildningar samt studerande som har registrerats
     under beteckningen "saknas".</t>
  </si>
  <si>
    <t>1    Produktionssystemets siffror skiljer sig något från ekonomisystemets 
      (se fotnot i tabell 3:20).
2    Under "Övriga" ingår eftergymnasial utbildning vid vissa trafikflygarutbildningar,
      teologiska utbildningar och polisutbildningar samt studerande som har registrerats
      under beteckningen "saknas".</t>
  </si>
  <si>
    <r>
      <t>Utbetalda studiemedel för studier i Sverige och i utlandet. Totalt bokfört belopp</t>
    </r>
    <r>
      <rPr>
        <b/>
        <vertAlign val="superscript"/>
        <sz val="10"/>
        <rFont val="Arial"/>
        <family val="2"/>
      </rPr>
      <t>1</t>
    </r>
    <r>
      <rPr>
        <b/>
        <sz val="10"/>
        <rFont val="Arial"/>
        <family val="2"/>
      </rPr>
      <t xml:space="preserve">  fördelat på stödform och kalenderår, miljoner kronor</t>
    </r>
  </si>
</sst>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
    <numFmt numFmtId="166" formatCode="0.0"/>
    <numFmt numFmtId="167" formatCode="0.0000"/>
    <numFmt numFmtId="168" formatCode="0.000"/>
    <numFmt numFmtId="169" formatCode="_-* #,##0.0\ _k_r_-;\-* #,##0.0\ _k_r_-;_-* &quot;-&quot;??\ _k_r_-;_-@_-"/>
    <numFmt numFmtId="170" formatCode="0.00000"/>
    <numFmt numFmtId="171" formatCode="#,##0.000"/>
    <numFmt numFmtId="172" formatCode="_-* #,##0.0\ _k_r_-;\-* #,##0.0\ _k_r_-;_-* &quot;-&quot;?\ _k_r_-;_-@_-"/>
    <numFmt numFmtId="173" formatCode="#,##0.0000"/>
    <numFmt numFmtId="174" formatCode="#,##0.00000"/>
    <numFmt numFmtId="175" formatCode="#,##0.000000"/>
    <numFmt numFmtId="176" formatCode="#,##0.0000000"/>
  </numFmts>
  <fonts count="35">
    <font>
      <sz val="10"/>
      <name val="Arial"/>
      <family val="0"/>
    </font>
    <font>
      <b/>
      <sz val="10"/>
      <name val="Arial"/>
      <family val="2"/>
    </font>
    <font>
      <sz val="8.5"/>
      <name val="Arial"/>
      <family val="2"/>
    </font>
    <font>
      <b/>
      <vertAlign val="superscript"/>
      <sz val="10"/>
      <name val="Arial"/>
      <family val="2"/>
    </font>
    <font>
      <sz val="9"/>
      <name val="Arial"/>
      <family val="2"/>
    </font>
    <font>
      <b/>
      <sz val="9"/>
      <name val="Arial"/>
      <family val="2"/>
    </font>
    <font>
      <b/>
      <sz val="9"/>
      <color indexed="9"/>
      <name val="Arial"/>
      <family val="2"/>
    </font>
    <font>
      <b/>
      <sz val="9"/>
      <color indexed="8"/>
      <name val="Arial"/>
      <family val="2"/>
    </font>
    <font>
      <sz val="9"/>
      <color indexed="10"/>
      <name val="Arial"/>
      <family val="2"/>
    </font>
    <font>
      <u val="single"/>
      <sz val="10"/>
      <color indexed="12"/>
      <name val="Arial"/>
      <family val="2"/>
    </font>
    <font>
      <u val="single"/>
      <sz val="10"/>
      <color indexed="36"/>
      <name val="Arial"/>
      <family val="2"/>
    </font>
    <font>
      <vertAlign val="superscript"/>
      <sz val="9"/>
      <name val="Arial"/>
      <family val="2"/>
    </font>
    <font>
      <b/>
      <vertAlign val="superscript"/>
      <sz val="9"/>
      <name val="Arial"/>
      <family val="2"/>
    </font>
    <font>
      <sz val="10"/>
      <color indexed="10"/>
      <name val="Arial"/>
      <family val="2"/>
    </font>
    <font>
      <sz val="8.5"/>
      <color indexed="10"/>
      <name val="Arial"/>
      <family val="2"/>
    </font>
    <font>
      <b/>
      <sz val="8.5"/>
      <color indexed="10"/>
      <name val="Arial"/>
      <family val="2"/>
    </font>
    <font>
      <b/>
      <sz val="8.5"/>
      <name val="Arial"/>
      <family val="2"/>
    </font>
    <font>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0" fillId="16" borderId="1" applyNumberFormat="0" applyFont="0" applyAlignment="0" applyProtection="0"/>
    <xf numFmtId="0" fontId="20" fillId="17" borderId="2" applyNumberFormat="0" applyAlignment="0" applyProtection="0"/>
    <xf numFmtId="0" fontId="21" fillId="4" borderId="0" applyNumberFormat="0" applyBorder="0" applyAlignment="0" applyProtection="0"/>
    <xf numFmtId="0" fontId="22" fillId="3"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2" applyNumberFormat="0" applyAlignment="0" applyProtection="0"/>
    <xf numFmtId="0" fontId="25" fillId="22" borderId="3" applyNumberFormat="0" applyAlignment="0" applyProtection="0"/>
    <xf numFmtId="0" fontId="26" fillId="0" borderId="4" applyNumberFormat="0" applyFill="0" applyAlignment="0" applyProtection="0"/>
    <xf numFmtId="0" fontId="27" fillId="23"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0" fillId="0" borderId="0" xfId="0" applyBorder="1" applyAlignment="1">
      <alignment wrapText="1"/>
    </xf>
    <xf numFmtId="0" fontId="1" fillId="0" borderId="0" xfId="0" applyFont="1" applyAlignment="1">
      <alignment horizontal="left"/>
    </xf>
    <xf numFmtId="0" fontId="0" fillId="0" borderId="0" xfId="0" applyAlignment="1">
      <alignment/>
    </xf>
    <xf numFmtId="0" fontId="2" fillId="0" borderId="0" xfId="0" applyFont="1" applyBorder="1" applyAlignment="1">
      <alignment wrapText="1"/>
    </xf>
    <xf numFmtId="0" fontId="0" fillId="0" borderId="0" xfId="0" applyFont="1" applyAlignment="1">
      <alignment/>
    </xf>
    <xf numFmtId="0" fontId="1"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0" fontId="0" fillId="0" borderId="0" xfId="0" applyFont="1" applyBorder="1" applyAlignment="1">
      <alignment/>
    </xf>
    <xf numFmtId="0" fontId="0" fillId="0" borderId="0" xfId="0" applyBorder="1" applyAlignment="1">
      <alignment/>
    </xf>
    <xf numFmtId="165" fontId="0" fillId="0" borderId="0" xfId="0" applyNumberFormat="1" applyBorder="1" applyAlignment="1">
      <alignment/>
    </xf>
    <xf numFmtId="3" fontId="0" fillId="0" borderId="0" xfId="0" applyNumberFormat="1" applyFill="1" applyBorder="1" applyAlignment="1">
      <alignment/>
    </xf>
    <xf numFmtId="0" fontId="0" fillId="0" borderId="0" xfId="0" applyBorder="1" applyAlignment="1" quotePrefix="1">
      <alignment horizontal="right"/>
    </xf>
    <xf numFmtId="3" fontId="0" fillId="0" borderId="0" xfId="0" applyNumberFormat="1" applyBorder="1" applyAlignment="1">
      <alignment wrapText="1"/>
    </xf>
    <xf numFmtId="0" fontId="2" fillId="0" borderId="0" xfId="0" applyFont="1" applyAlignment="1">
      <alignment/>
    </xf>
    <xf numFmtId="0" fontId="0" fillId="0" borderId="0" xfId="0" applyAlignment="1">
      <alignment wrapText="1"/>
    </xf>
    <xf numFmtId="0" fontId="2" fillId="0" borderId="0" xfId="0" applyFont="1" applyBorder="1" applyAlignment="1">
      <alignment horizontal="left" wrapText="1"/>
    </xf>
    <xf numFmtId="165" fontId="4" fillId="0" borderId="0" xfId="0" applyNumberFormat="1" applyFont="1" applyAlignment="1">
      <alignment/>
    </xf>
    <xf numFmtId="0" fontId="4" fillId="0" borderId="10" xfId="0" applyFont="1" applyBorder="1" applyAlignment="1">
      <alignment wrapText="1"/>
    </xf>
    <xf numFmtId="165" fontId="4" fillId="0" borderId="10" xfId="0" applyNumberFormat="1" applyFont="1" applyBorder="1" applyAlignment="1">
      <alignment/>
    </xf>
    <xf numFmtId="0" fontId="4" fillId="0" borderId="10" xfId="0" applyFont="1" applyBorder="1" applyAlignment="1">
      <alignment/>
    </xf>
    <xf numFmtId="0" fontId="5" fillId="0" borderId="0" xfId="0" applyFont="1" applyAlignment="1">
      <alignment/>
    </xf>
    <xf numFmtId="3" fontId="4" fillId="0" borderId="0" xfId="0" applyNumberFormat="1" applyFont="1" applyAlignment="1">
      <alignment/>
    </xf>
    <xf numFmtId="3" fontId="4" fillId="0" borderId="10" xfId="0" applyNumberFormat="1" applyFont="1" applyBorder="1" applyAlignment="1">
      <alignment/>
    </xf>
    <xf numFmtId="0" fontId="4" fillId="0" borderId="11" xfId="0" applyFont="1" applyBorder="1" applyAlignment="1">
      <alignment horizontal="right"/>
    </xf>
    <xf numFmtId="0" fontId="4" fillId="0" borderId="11" xfId="0" applyFont="1" applyBorder="1" applyAlignment="1" quotePrefix="1">
      <alignment horizontal="right"/>
    </xf>
    <xf numFmtId="0" fontId="4" fillId="0" borderId="0" xfId="0" applyFont="1" applyBorder="1" applyAlignment="1">
      <alignment wrapText="1"/>
    </xf>
    <xf numFmtId="0" fontId="4" fillId="0" borderId="0" xfId="0" applyFont="1" applyAlignment="1">
      <alignment/>
    </xf>
    <xf numFmtId="0" fontId="6" fillId="0" borderId="0" xfId="0" applyNumberFormat="1" applyFont="1" applyAlignment="1">
      <alignment horizontal="left"/>
    </xf>
    <xf numFmtId="0" fontId="6" fillId="0" borderId="0" xfId="0" applyFont="1" applyAlignment="1">
      <alignment horizontal="left"/>
    </xf>
    <xf numFmtId="166" fontId="4" fillId="0" borderId="0" xfId="0" applyNumberFormat="1" applyFont="1" applyBorder="1" applyAlignment="1">
      <alignment/>
    </xf>
    <xf numFmtId="3" fontId="4" fillId="0" borderId="0" xfId="0" applyNumberFormat="1"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165" fontId="4" fillId="0" borderId="0" xfId="0" applyNumberFormat="1" applyFont="1" applyBorder="1" applyAlignment="1">
      <alignment wrapText="1"/>
    </xf>
    <xf numFmtId="49" fontId="5" fillId="0" borderId="0" xfId="0" applyNumberFormat="1" applyFont="1" applyAlignment="1">
      <alignment/>
    </xf>
    <xf numFmtId="0" fontId="4" fillId="0" borderId="10" xfId="0" applyFont="1" applyFill="1" applyBorder="1" applyAlignment="1">
      <alignment/>
    </xf>
    <xf numFmtId="165" fontId="8" fillId="0" borderId="0" xfId="0" applyNumberFormat="1" applyFont="1" applyAlignment="1">
      <alignment/>
    </xf>
    <xf numFmtId="3" fontId="8" fillId="0" borderId="0" xfId="0" applyNumberFormat="1" applyFont="1" applyAlignment="1">
      <alignment/>
    </xf>
    <xf numFmtId="0" fontId="4" fillId="0" borderId="10" xfId="0" applyFont="1" applyBorder="1" applyAlignment="1">
      <alignment horizontal="right"/>
    </xf>
    <xf numFmtId="0" fontId="5" fillId="0" borderId="0" xfId="0" applyFont="1" applyBorder="1" applyAlignment="1">
      <alignment horizontal="left" wrapText="1"/>
    </xf>
    <xf numFmtId="0" fontId="4" fillId="0" borderId="0" xfId="0" applyFont="1" applyBorder="1" applyAlignment="1" quotePrefix="1">
      <alignment horizontal="right"/>
    </xf>
    <xf numFmtId="0" fontId="4" fillId="0" borderId="0" xfId="0" applyFont="1" applyBorder="1" applyAlignment="1">
      <alignment horizontal="left"/>
    </xf>
    <xf numFmtId="0" fontId="5" fillId="0" borderId="0" xfId="0" applyFont="1" applyBorder="1" applyAlignment="1">
      <alignment horizontal="left"/>
    </xf>
    <xf numFmtId="0" fontId="4" fillId="0" borderId="10" xfId="0" applyFont="1" applyBorder="1" applyAlignment="1">
      <alignment horizontal="left"/>
    </xf>
    <xf numFmtId="0" fontId="4" fillId="0" borderId="0" xfId="0" applyFont="1" applyAlignment="1">
      <alignment horizontal="left" indent="1"/>
    </xf>
    <xf numFmtId="0" fontId="4" fillId="0" borderId="10" xfId="0" applyFont="1" applyBorder="1" applyAlignment="1">
      <alignment horizontal="left" indent="1"/>
    </xf>
    <xf numFmtId="3" fontId="4" fillId="0" borderId="0" xfId="0" applyNumberFormat="1" applyFont="1" applyFill="1" applyAlignment="1">
      <alignment/>
    </xf>
    <xf numFmtId="3" fontId="4" fillId="0" borderId="0" xfId="0" applyNumberFormat="1" applyFont="1" applyAlignment="1" quotePrefix="1">
      <alignment/>
    </xf>
    <xf numFmtId="165" fontId="4" fillId="0" borderId="0" xfId="0" applyNumberFormat="1" applyFont="1" applyFill="1" applyAlignment="1">
      <alignment/>
    </xf>
    <xf numFmtId="0" fontId="2" fillId="0" borderId="0" xfId="0" applyNumberFormat="1" applyFont="1" applyBorder="1" applyAlignment="1">
      <alignment wrapText="1"/>
    </xf>
    <xf numFmtId="3" fontId="8" fillId="0" borderId="0" xfId="0" applyNumberFormat="1" applyFont="1" applyBorder="1" applyAlignment="1" quotePrefix="1">
      <alignment horizontal="right"/>
    </xf>
    <xf numFmtId="165" fontId="8" fillId="0" borderId="0" xfId="0" applyNumberFormat="1" applyFont="1" applyBorder="1" applyAlignment="1">
      <alignment/>
    </xf>
    <xf numFmtId="166" fontId="8" fillId="0" borderId="0" xfId="0" applyNumberFormat="1" applyFont="1" applyAlignment="1">
      <alignment/>
    </xf>
    <xf numFmtId="0" fontId="8" fillId="0" borderId="0" xfId="0" applyFont="1" applyAlignment="1">
      <alignment/>
    </xf>
    <xf numFmtId="3" fontId="8" fillId="0" borderId="0" xfId="0" applyNumberFormat="1" applyFont="1" applyBorder="1" applyAlignment="1">
      <alignment/>
    </xf>
    <xf numFmtId="0" fontId="4" fillId="0" borderId="0" xfId="0" applyFont="1" applyAlignment="1">
      <alignment wrapText="1"/>
    </xf>
    <xf numFmtId="0" fontId="13" fillId="0" borderId="0" xfId="0" applyFont="1" applyAlignment="1">
      <alignment/>
    </xf>
    <xf numFmtId="165" fontId="8" fillId="0" borderId="0" xfId="0" applyNumberFormat="1" applyFont="1" applyFill="1" applyAlignment="1">
      <alignment/>
    </xf>
    <xf numFmtId="165" fontId="8" fillId="0" borderId="0" xfId="0" applyNumberFormat="1" applyFont="1" applyBorder="1" applyAlignment="1">
      <alignment wrapText="1"/>
    </xf>
    <xf numFmtId="3" fontId="8" fillId="0" borderId="0" xfId="0" applyNumberFormat="1" applyFont="1" applyFill="1" applyAlignment="1">
      <alignment/>
    </xf>
    <xf numFmtId="3" fontId="4" fillId="0" borderId="0" xfId="0" applyNumberFormat="1" applyFont="1" applyBorder="1" applyAlignment="1" quotePrefix="1">
      <alignment horizontal="right"/>
    </xf>
    <xf numFmtId="3" fontId="4" fillId="0" borderId="10" xfId="0" applyNumberFormat="1" applyFont="1" applyBorder="1" applyAlignment="1" quotePrefix="1">
      <alignment horizontal="right"/>
    </xf>
    <xf numFmtId="3" fontId="4" fillId="0" borderId="0" xfId="0" applyNumberFormat="1" applyFont="1" applyAlignment="1">
      <alignment horizontal="right"/>
    </xf>
    <xf numFmtId="165" fontId="4" fillId="0" borderId="0" xfId="0" applyNumberFormat="1" applyFont="1" applyFill="1" applyBorder="1" applyAlignment="1">
      <alignment/>
    </xf>
    <xf numFmtId="165" fontId="8" fillId="0" borderId="0" xfId="0" applyNumberFormat="1" applyFont="1" applyFill="1" applyBorder="1" applyAlignment="1">
      <alignment/>
    </xf>
    <xf numFmtId="165" fontId="0" fillId="0" borderId="0" xfId="0" applyNumberFormat="1" applyAlignment="1">
      <alignment/>
    </xf>
    <xf numFmtId="3" fontId="0" fillId="0" borderId="0" xfId="0" applyNumberFormat="1" applyAlignment="1">
      <alignment/>
    </xf>
    <xf numFmtId="0" fontId="4" fillId="0" borderId="0" xfId="0" applyFont="1" applyAlignment="1">
      <alignment horizontal="right"/>
    </xf>
    <xf numFmtId="0" fontId="4" fillId="0" borderId="0" xfId="0" applyFont="1" applyBorder="1" applyAlignment="1">
      <alignment horizontal="right"/>
    </xf>
    <xf numFmtId="165" fontId="4" fillId="0" borderId="10" xfId="0" applyNumberFormat="1" applyFont="1" applyFill="1" applyBorder="1" applyAlignment="1">
      <alignment/>
    </xf>
    <xf numFmtId="3" fontId="4" fillId="0" borderId="10" xfId="0" applyNumberFormat="1" applyFont="1" applyFill="1" applyBorder="1" applyAlignment="1">
      <alignment/>
    </xf>
    <xf numFmtId="0" fontId="4" fillId="0" borderId="0" xfId="0" applyFont="1" applyFill="1" applyAlignment="1">
      <alignment horizontal="right"/>
    </xf>
    <xf numFmtId="0" fontId="0" fillId="0" borderId="0" xfId="0" applyFill="1" applyBorder="1" applyAlignment="1">
      <alignment horizontal="right"/>
    </xf>
    <xf numFmtId="3" fontId="0" fillId="0" borderId="0" xfId="0" applyNumberFormat="1" applyFont="1" applyFill="1" applyBorder="1" applyAlignment="1">
      <alignment/>
    </xf>
    <xf numFmtId="0" fontId="0" fillId="0" borderId="0" xfId="0" applyFill="1" applyBorder="1" applyAlignment="1" quotePrefix="1">
      <alignment horizontal="right"/>
    </xf>
    <xf numFmtId="0" fontId="0" fillId="0" borderId="0" xfId="0" applyFill="1" applyBorder="1" applyAlignment="1">
      <alignment/>
    </xf>
    <xf numFmtId="165" fontId="0" fillId="0" borderId="0" xfId="0" applyNumberFormat="1" applyFont="1" applyFill="1" applyBorder="1" applyAlignment="1">
      <alignment/>
    </xf>
    <xf numFmtId="165" fontId="0" fillId="0" borderId="0" xfId="0" applyNumberFormat="1" applyFill="1" applyBorder="1" applyAlignment="1">
      <alignment/>
    </xf>
    <xf numFmtId="166" fontId="4" fillId="0" borderId="0" xfId="0" applyNumberFormat="1" applyFont="1" applyAlignment="1">
      <alignment/>
    </xf>
    <xf numFmtId="0" fontId="4" fillId="0" borderId="0" xfId="0" applyNumberFormat="1" applyFont="1" applyAlignment="1">
      <alignment horizontal="right"/>
    </xf>
    <xf numFmtId="165" fontId="4" fillId="0" borderId="0" xfId="0" applyNumberFormat="1" applyFont="1" applyAlignment="1">
      <alignment horizontal="right"/>
    </xf>
    <xf numFmtId="0" fontId="0" fillId="0" borderId="0" xfId="0" applyFill="1" applyAlignment="1">
      <alignment horizontal="right"/>
    </xf>
    <xf numFmtId="0" fontId="0" fillId="0" borderId="0" xfId="0" applyFill="1" applyAlignment="1">
      <alignment/>
    </xf>
    <xf numFmtId="3" fontId="0" fillId="0" borderId="0" xfId="0" applyNumberFormat="1" applyFill="1" applyAlignment="1">
      <alignment/>
    </xf>
    <xf numFmtId="3" fontId="0" fillId="0" borderId="0" xfId="0" applyNumberFormat="1" applyFont="1" applyFill="1" applyAlignment="1">
      <alignment/>
    </xf>
    <xf numFmtId="3" fontId="4" fillId="0" borderId="0" xfId="0" applyNumberFormat="1" applyFont="1" applyFill="1" applyAlignment="1">
      <alignment horizontal="right"/>
    </xf>
    <xf numFmtId="3" fontId="4" fillId="0" borderId="0" xfId="0" applyNumberFormat="1" applyFont="1" applyBorder="1" applyAlignment="1">
      <alignment horizontal="right"/>
    </xf>
    <xf numFmtId="3" fontId="4" fillId="0" borderId="0" xfId="0" applyNumberFormat="1" applyFont="1" applyFill="1" applyBorder="1" applyAlignment="1">
      <alignment horizontal="right"/>
    </xf>
    <xf numFmtId="165" fontId="4" fillId="0" borderId="0" xfId="0" applyNumberFormat="1" applyFont="1" applyFill="1" applyAlignment="1">
      <alignment horizontal="right"/>
    </xf>
    <xf numFmtId="3" fontId="4" fillId="0" borderId="0" xfId="0" applyNumberFormat="1" applyFont="1" applyFill="1" applyBorder="1" applyAlignment="1">
      <alignment/>
    </xf>
    <xf numFmtId="0" fontId="15" fillId="0" borderId="0" xfId="0" applyFont="1" applyBorder="1" applyAlignment="1">
      <alignment horizontal="left" wrapText="1"/>
    </xf>
    <xf numFmtId="0" fontId="14" fillId="0" borderId="0" xfId="0" applyFont="1" applyBorder="1" applyAlignment="1">
      <alignment horizontal="left" wrapText="1"/>
    </xf>
    <xf numFmtId="0" fontId="2" fillId="0" borderId="12" xfId="0" applyFont="1" applyBorder="1" applyAlignment="1">
      <alignment horizontal="left" wrapText="1"/>
    </xf>
    <xf numFmtId="0" fontId="2" fillId="0" borderId="12" xfId="0" applyFont="1" applyBorder="1" applyAlignment="1">
      <alignment wrapText="1"/>
    </xf>
    <xf numFmtId="0" fontId="13" fillId="0" borderId="12" xfId="0" applyFont="1" applyBorder="1" applyAlignment="1">
      <alignment/>
    </xf>
    <xf numFmtId="0" fontId="13" fillId="0" borderId="0" xfId="0" applyFont="1" applyBorder="1" applyAlignment="1">
      <alignment/>
    </xf>
    <xf numFmtId="0" fontId="1" fillId="0" borderId="10"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0" fillId="0" borderId="0" xfId="0" applyAlignment="1">
      <alignment/>
    </xf>
    <xf numFmtId="0" fontId="2"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12" xfId="0" applyFont="1" applyBorder="1" applyAlignment="1">
      <alignment wrapText="1"/>
    </xf>
    <xf numFmtId="0" fontId="0" fillId="0" borderId="12" xfId="0" applyBorder="1" applyAlignment="1">
      <alignment wrapText="1"/>
    </xf>
    <xf numFmtId="0" fontId="0" fillId="0" borderId="0" xfId="0" applyBorder="1" applyAlignment="1">
      <alignment wrapText="1"/>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0" fillId="0" borderId="12" xfId="0" applyFont="1" applyBorder="1" applyAlignment="1">
      <alignment/>
    </xf>
    <xf numFmtId="0" fontId="1" fillId="0" borderId="10" xfId="0" applyFont="1" applyBorder="1" applyAlignment="1">
      <alignment horizontal="left" wrapText="1"/>
    </xf>
    <xf numFmtId="0" fontId="0" fillId="0" borderId="10" xfId="0" applyBorder="1" applyAlignment="1">
      <alignment horizontal="left"/>
    </xf>
    <xf numFmtId="0" fontId="0" fillId="0" borderId="10" xfId="0" applyBorder="1" applyAlignment="1">
      <alignment wrapText="1"/>
    </xf>
    <xf numFmtId="0" fontId="2" fillId="0" borderId="0" xfId="0" applyNumberFormat="1" applyFont="1" applyBorder="1" applyAlignment="1">
      <alignment wrapText="1"/>
    </xf>
    <xf numFmtId="0" fontId="14" fillId="0" borderId="0" xfId="0" applyFont="1" applyBorder="1" applyAlignment="1">
      <alignment wrapText="1"/>
    </xf>
    <xf numFmtId="0" fontId="0" fillId="0" borderId="10" xfId="0" applyBorder="1" applyAlignment="1">
      <alignment/>
    </xf>
    <xf numFmtId="0" fontId="0" fillId="0" borderId="0" xfId="0" applyAlignment="1">
      <alignment wrapText="1"/>
    </xf>
    <xf numFmtId="0" fontId="1" fillId="0" borderId="0" xfId="0" applyFont="1" applyBorder="1" applyAlignment="1">
      <alignment horizontal="left" wrapText="1"/>
    </xf>
    <xf numFmtId="0" fontId="0" fillId="0" borderId="0" xfId="0" applyBorder="1" applyAlignment="1">
      <alignment horizontal="left"/>
    </xf>
    <xf numFmtId="0" fontId="0" fillId="0" borderId="0" xfId="0" applyAlignment="1">
      <alignment horizontal="lef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SheetLayoutView="100" zoomScalePageLayoutView="0" workbookViewId="0" topLeftCell="A1">
      <selection activeCell="A1" sqref="A1"/>
    </sheetView>
  </sheetViews>
  <sheetFormatPr defaultColWidth="9.140625" defaultRowHeight="12.75"/>
  <cols>
    <col min="1" max="1" width="27.7109375" style="0" customWidth="1"/>
    <col min="2" max="3" width="11.7109375" style="0" customWidth="1"/>
    <col min="4" max="4" width="11.8515625" style="0" customWidth="1"/>
    <col min="5" max="5" width="11.421875" style="0" customWidth="1"/>
    <col min="6" max="6" width="11.28125" style="0" customWidth="1"/>
  </cols>
  <sheetData>
    <row r="1" ht="12.75">
      <c r="A1" s="1" t="s">
        <v>53</v>
      </c>
    </row>
    <row r="2" spans="1:5" ht="25.5" customHeight="1">
      <c r="A2" s="100" t="s">
        <v>86</v>
      </c>
      <c r="B2" s="108"/>
      <c r="C2" s="108"/>
      <c r="D2" s="108"/>
      <c r="E2" s="119"/>
    </row>
    <row r="3" spans="1:4" ht="15.75" customHeight="1">
      <c r="A3" s="26"/>
      <c r="B3" s="26" t="s">
        <v>8</v>
      </c>
      <c r="C3" s="26" t="s">
        <v>9</v>
      </c>
      <c r="D3" s="26" t="s">
        <v>7</v>
      </c>
    </row>
    <row r="4" spans="1:4" ht="16.5" customHeight="1">
      <c r="A4" s="23" t="s">
        <v>18</v>
      </c>
      <c r="B4" s="29"/>
      <c r="C4" s="29"/>
      <c r="D4" s="29"/>
    </row>
    <row r="5" spans="1:4" ht="13.5" customHeight="1">
      <c r="A5" s="29" t="s">
        <v>0</v>
      </c>
      <c r="B5" s="29"/>
      <c r="C5" s="29"/>
      <c r="D5" s="29"/>
    </row>
    <row r="6" spans="1:4" ht="10.5" customHeight="1">
      <c r="A6" s="47" t="s">
        <v>49</v>
      </c>
      <c r="B6" s="24">
        <v>16075</v>
      </c>
      <c r="C6" s="24">
        <v>5674</v>
      </c>
      <c r="D6" s="33">
        <f>B6+C6</f>
        <v>21749</v>
      </c>
    </row>
    <row r="7" spans="1:4" ht="10.5" customHeight="1">
      <c r="A7" s="47" t="s">
        <v>50</v>
      </c>
      <c r="B7" s="24">
        <v>2800</v>
      </c>
      <c r="C7" s="24">
        <v>1227</v>
      </c>
      <c r="D7" s="33">
        <f aca="true" t="shared" si="0" ref="D7:D16">B7+C7</f>
        <v>4027</v>
      </c>
    </row>
    <row r="8" spans="1:4" ht="13.5" customHeight="1">
      <c r="A8" s="29" t="s">
        <v>10</v>
      </c>
      <c r="B8" s="24"/>
      <c r="C8" s="24"/>
      <c r="D8" s="33"/>
    </row>
    <row r="9" spans="1:4" ht="10.5" customHeight="1">
      <c r="A9" s="47" t="s">
        <v>49</v>
      </c>
      <c r="B9" s="24">
        <v>57797</v>
      </c>
      <c r="C9" s="24">
        <v>30908</v>
      </c>
      <c r="D9" s="33">
        <f t="shared" si="0"/>
        <v>88705</v>
      </c>
    </row>
    <row r="10" spans="1:4" ht="10.5" customHeight="1">
      <c r="A10" s="47" t="s">
        <v>50</v>
      </c>
      <c r="B10" s="24">
        <v>7408</v>
      </c>
      <c r="C10" s="24">
        <v>4302</v>
      </c>
      <c r="D10" s="33">
        <f t="shared" si="0"/>
        <v>11710</v>
      </c>
    </row>
    <row r="11" spans="1:4" ht="13.5" customHeight="1">
      <c r="A11" s="29" t="s">
        <v>3</v>
      </c>
      <c r="B11" s="24"/>
      <c r="C11" s="24"/>
      <c r="D11" s="33"/>
    </row>
    <row r="12" spans="1:4" ht="10.5" customHeight="1">
      <c r="A12" s="47" t="s">
        <v>49</v>
      </c>
      <c r="B12" s="24">
        <v>177851</v>
      </c>
      <c r="C12" s="24">
        <v>119099</v>
      </c>
      <c r="D12" s="33">
        <f t="shared" si="0"/>
        <v>296950</v>
      </c>
    </row>
    <row r="13" spans="1:4" ht="10.5" customHeight="1">
      <c r="A13" s="47" t="s">
        <v>50</v>
      </c>
      <c r="B13" s="24">
        <v>8810</v>
      </c>
      <c r="C13" s="24">
        <v>8832</v>
      </c>
      <c r="D13" s="33">
        <f t="shared" si="0"/>
        <v>17642</v>
      </c>
    </row>
    <row r="14" spans="1:4" ht="13.5" customHeight="1">
      <c r="A14" s="23" t="s">
        <v>19</v>
      </c>
      <c r="B14" s="40"/>
      <c r="C14" s="40"/>
      <c r="D14" s="33"/>
    </row>
    <row r="15" spans="1:4" ht="10.5" customHeight="1">
      <c r="A15" s="47" t="s">
        <v>49</v>
      </c>
      <c r="B15" s="24">
        <v>15836</v>
      </c>
      <c r="C15" s="24">
        <v>10459</v>
      </c>
      <c r="D15" s="33">
        <f t="shared" si="0"/>
        <v>26295</v>
      </c>
    </row>
    <row r="16" spans="1:4" s="8" customFormat="1" ht="10.5" customHeight="1">
      <c r="A16" s="48" t="s">
        <v>50</v>
      </c>
      <c r="B16" s="25">
        <v>1969</v>
      </c>
      <c r="C16" s="25">
        <v>1420</v>
      </c>
      <c r="D16" s="25">
        <f t="shared" si="0"/>
        <v>3389</v>
      </c>
    </row>
    <row r="17" spans="1:4" ht="60" customHeight="1">
      <c r="A17" s="95" t="s">
        <v>77</v>
      </c>
      <c r="B17" s="97"/>
      <c r="C17" s="97"/>
      <c r="D17" s="97"/>
    </row>
    <row r="18" spans="1:3" ht="9.75" customHeight="1">
      <c r="A18" s="18"/>
      <c r="B18" s="11"/>
      <c r="C18" s="11"/>
    </row>
    <row r="19" spans="1:2" ht="9.75" customHeight="1">
      <c r="A19" s="16"/>
      <c r="B19" s="16"/>
    </row>
    <row r="20" ht="12.75">
      <c r="A20" s="1" t="s">
        <v>54</v>
      </c>
    </row>
    <row r="21" spans="1:4" s="17" customFormat="1" ht="27.75" customHeight="1">
      <c r="A21" s="99" t="s">
        <v>87</v>
      </c>
      <c r="B21" s="115"/>
      <c r="C21" s="115"/>
      <c r="D21" s="115"/>
    </row>
    <row r="22" spans="1:5" ht="15.75" customHeight="1">
      <c r="A22" s="26"/>
      <c r="B22" s="26" t="s">
        <v>8</v>
      </c>
      <c r="C22" s="41" t="s">
        <v>9</v>
      </c>
      <c r="D22" s="41" t="s">
        <v>7</v>
      </c>
      <c r="E22" s="29"/>
    </row>
    <row r="23" spans="1:5" ht="27.75" customHeight="1">
      <c r="A23" s="42" t="s">
        <v>69</v>
      </c>
      <c r="B23" s="43"/>
      <c r="C23" s="29"/>
      <c r="D23" s="29"/>
      <c r="E23" s="29"/>
    </row>
    <row r="24" spans="1:5" ht="12.75" customHeight="1">
      <c r="A24" s="44" t="s">
        <v>78</v>
      </c>
      <c r="B24" s="63">
        <v>3492</v>
      </c>
      <c r="C24" s="24">
        <v>1019</v>
      </c>
      <c r="D24" s="24">
        <f>B24+C24</f>
        <v>4511</v>
      </c>
      <c r="E24" s="29"/>
    </row>
    <row r="25" spans="1:5" ht="38.25" customHeight="1">
      <c r="A25" s="58" t="s">
        <v>79</v>
      </c>
      <c r="B25" s="63">
        <v>1493</v>
      </c>
      <c r="C25" s="24">
        <v>509</v>
      </c>
      <c r="D25" s="24">
        <f>B25+C25</f>
        <v>2002</v>
      </c>
      <c r="E25" s="29"/>
    </row>
    <row r="26" spans="1:5" ht="27" customHeight="1">
      <c r="A26" s="42" t="s">
        <v>28</v>
      </c>
      <c r="B26" s="53"/>
      <c r="C26" s="40"/>
      <c r="D26" s="24"/>
      <c r="E26" s="29"/>
    </row>
    <row r="27" spans="1:5" ht="12.75" customHeight="1">
      <c r="A27" s="44" t="s">
        <v>80</v>
      </c>
      <c r="B27" s="63">
        <v>21322</v>
      </c>
      <c r="C27" s="24">
        <v>6472</v>
      </c>
      <c r="D27" s="24">
        <f>B27+C27</f>
        <v>27794</v>
      </c>
      <c r="E27" s="29"/>
    </row>
    <row r="28" spans="1:5" ht="12.75">
      <c r="A28" s="44" t="s">
        <v>0</v>
      </c>
      <c r="B28" s="63">
        <v>8098</v>
      </c>
      <c r="C28" s="24">
        <v>2243</v>
      </c>
      <c r="D28" s="24">
        <f>B28+C28</f>
        <v>10341</v>
      </c>
      <c r="E28" s="29"/>
    </row>
    <row r="29" spans="1:5" ht="12.75">
      <c r="A29" s="44" t="s">
        <v>10</v>
      </c>
      <c r="B29" s="63">
        <v>18199</v>
      </c>
      <c r="C29" s="24">
        <v>5537</v>
      </c>
      <c r="D29" s="24">
        <f>B29+C29</f>
        <v>23736</v>
      </c>
      <c r="E29" s="29"/>
    </row>
    <row r="30" spans="1:5" ht="15.75" customHeight="1">
      <c r="A30" s="45" t="s">
        <v>3</v>
      </c>
      <c r="B30" s="63"/>
      <c r="C30" s="24"/>
      <c r="D30" s="24"/>
      <c r="E30" s="29"/>
    </row>
    <row r="31" spans="1:5" ht="12.75" customHeight="1">
      <c r="A31" s="46" t="s">
        <v>81</v>
      </c>
      <c r="B31" s="64">
        <v>471</v>
      </c>
      <c r="C31" s="25">
        <v>19</v>
      </c>
      <c r="D31" s="25">
        <f>B31+C31</f>
        <v>490</v>
      </c>
      <c r="E31" s="29"/>
    </row>
    <row r="32" spans="1:5" ht="60" customHeight="1">
      <c r="A32" s="116" t="s">
        <v>82</v>
      </c>
      <c r="B32" s="101"/>
      <c r="C32" s="101"/>
      <c r="D32" s="101"/>
      <c r="E32" s="102"/>
    </row>
    <row r="33" spans="1:5" ht="9.75" customHeight="1">
      <c r="A33" s="52"/>
      <c r="B33" s="11"/>
      <c r="C33" s="11"/>
      <c r="D33" s="11"/>
      <c r="E33" s="4"/>
    </row>
    <row r="34" spans="1:5" ht="9.75" customHeight="1">
      <c r="A34" s="52"/>
      <c r="B34" s="11"/>
      <c r="C34" s="11"/>
      <c r="D34" s="11"/>
      <c r="E34" s="4"/>
    </row>
    <row r="35" spans="1:3" ht="13.5" customHeight="1">
      <c r="A35" s="1" t="s">
        <v>55</v>
      </c>
      <c r="B35" s="11"/>
      <c r="C35" s="11"/>
    </row>
    <row r="36" spans="1:5" ht="25.5" customHeight="1">
      <c r="A36" s="120" t="s">
        <v>143</v>
      </c>
      <c r="B36" s="120"/>
      <c r="C36" s="120"/>
      <c r="D36" s="120"/>
      <c r="E36" s="120"/>
    </row>
    <row r="37" spans="1:4" ht="15.75" customHeight="1">
      <c r="A37" s="26"/>
      <c r="B37" s="26">
        <v>2006</v>
      </c>
      <c r="C37" s="26">
        <v>2007</v>
      </c>
      <c r="D37" s="26">
        <v>2008</v>
      </c>
    </row>
    <row r="38" spans="1:4" ht="13.5" customHeight="1">
      <c r="A38" s="28" t="s">
        <v>17</v>
      </c>
      <c r="B38" s="29"/>
      <c r="C38" s="29"/>
      <c r="D38" s="29"/>
    </row>
    <row r="39" spans="1:4" ht="10.5" customHeight="1">
      <c r="A39" s="28" t="s">
        <v>1</v>
      </c>
      <c r="B39" s="19">
        <v>7612.9</v>
      </c>
      <c r="C39" s="19">
        <v>7918.3</v>
      </c>
      <c r="D39" s="19">
        <v>7932.681</v>
      </c>
    </row>
    <row r="40" spans="1:4" ht="10.5" customHeight="1">
      <c r="A40" s="28" t="s">
        <v>51</v>
      </c>
      <c r="B40" s="19">
        <v>330.6</v>
      </c>
      <c r="C40" s="19">
        <v>359.9</v>
      </c>
      <c r="D40" s="19">
        <v>356.543</v>
      </c>
    </row>
    <row r="41" spans="1:4" ht="10.5" customHeight="1">
      <c r="A41" s="28" t="s">
        <v>15</v>
      </c>
      <c r="B41" s="19">
        <v>9785.9</v>
      </c>
      <c r="C41" s="19">
        <v>9675.3</v>
      </c>
      <c r="D41" s="19">
        <v>9659.594</v>
      </c>
    </row>
    <row r="42" spans="1:4" ht="10.5" customHeight="1">
      <c r="A42" s="28" t="s">
        <v>13</v>
      </c>
      <c r="B42" s="19">
        <v>498.2</v>
      </c>
      <c r="C42" s="19">
        <v>483.3</v>
      </c>
      <c r="D42" s="19">
        <v>499.102</v>
      </c>
    </row>
    <row r="43" spans="1:5" ht="10.5" customHeight="1">
      <c r="A43" s="20" t="s">
        <v>11</v>
      </c>
      <c r="B43" s="21">
        <v>231.2</v>
      </c>
      <c r="C43" s="21">
        <v>237.5</v>
      </c>
      <c r="D43" s="21">
        <v>236.913</v>
      </c>
      <c r="E43" s="68"/>
    </row>
    <row r="44" spans="1:5" ht="59.25" customHeight="1">
      <c r="A44" s="103" t="s">
        <v>83</v>
      </c>
      <c r="B44" s="101"/>
      <c r="C44" s="101"/>
      <c r="D44" s="101"/>
      <c r="E44" s="102"/>
    </row>
    <row r="45" spans="1:4" ht="12.75">
      <c r="A45" s="1" t="s">
        <v>56</v>
      </c>
      <c r="B45" s="1"/>
      <c r="C45" s="1"/>
      <c r="D45" s="1"/>
    </row>
    <row r="46" spans="1:4" ht="32.25" customHeight="1">
      <c r="A46" s="99" t="s">
        <v>88</v>
      </c>
      <c r="B46" s="99"/>
      <c r="C46" s="99"/>
      <c r="D46" s="99"/>
    </row>
    <row r="47" spans="1:5" ht="16.5" customHeight="1">
      <c r="A47" s="26"/>
      <c r="B47" s="26" t="s">
        <v>8</v>
      </c>
      <c r="C47" s="41" t="s">
        <v>9</v>
      </c>
      <c r="D47" s="41" t="s">
        <v>7</v>
      </c>
      <c r="E47" s="14"/>
    </row>
    <row r="48" spans="1:4" ht="16.5" customHeight="1">
      <c r="A48" s="23" t="s">
        <v>0</v>
      </c>
      <c r="B48" s="29"/>
      <c r="C48" s="29"/>
      <c r="D48" s="29"/>
    </row>
    <row r="49" spans="1:4" ht="12" customHeight="1">
      <c r="A49" s="29" t="s">
        <v>1</v>
      </c>
      <c r="B49" s="24">
        <v>16952</v>
      </c>
      <c r="C49" s="24">
        <v>5960</v>
      </c>
      <c r="D49" s="33">
        <f>B49+C49</f>
        <v>22912</v>
      </c>
    </row>
    <row r="50" spans="1:4" ht="12" customHeight="1">
      <c r="A50" s="28" t="s">
        <v>51</v>
      </c>
      <c r="B50" s="24">
        <v>10729</v>
      </c>
      <c r="C50" s="24">
        <v>2053</v>
      </c>
      <c r="D50" s="33">
        <f aca="true" t="shared" si="1" ref="D50:D65">B50+C50</f>
        <v>12782</v>
      </c>
    </row>
    <row r="51" spans="1:4" ht="12" customHeight="1">
      <c r="A51" s="29" t="s">
        <v>15</v>
      </c>
      <c r="B51" s="24">
        <v>4962</v>
      </c>
      <c r="C51" s="24">
        <v>2567</v>
      </c>
      <c r="D51" s="33">
        <f t="shared" si="1"/>
        <v>7529</v>
      </c>
    </row>
    <row r="52" spans="1:4" ht="12" customHeight="1">
      <c r="A52" s="29" t="s">
        <v>13</v>
      </c>
      <c r="B52" s="24">
        <v>13</v>
      </c>
      <c r="C52" s="24">
        <v>19</v>
      </c>
      <c r="D52" s="33">
        <f t="shared" si="1"/>
        <v>32</v>
      </c>
    </row>
    <row r="53" spans="1:4" ht="12" customHeight="1">
      <c r="A53" s="29" t="s">
        <v>11</v>
      </c>
      <c r="B53" s="24">
        <v>150</v>
      </c>
      <c r="C53" s="24">
        <v>92</v>
      </c>
      <c r="D53" s="33">
        <f t="shared" si="1"/>
        <v>242</v>
      </c>
    </row>
    <row r="54" spans="1:4" ht="16.5" customHeight="1">
      <c r="A54" s="23" t="s">
        <v>10</v>
      </c>
      <c r="B54" s="40"/>
      <c r="C54" s="40"/>
      <c r="D54" s="33"/>
    </row>
    <row r="55" spans="1:4" ht="12" customHeight="1">
      <c r="A55" s="29" t="s">
        <v>1</v>
      </c>
      <c r="B55" s="24">
        <v>59349</v>
      </c>
      <c r="C55" s="24">
        <v>31639</v>
      </c>
      <c r="D55" s="33">
        <f t="shared" si="1"/>
        <v>90988</v>
      </c>
    </row>
    <row r="56" spans="1:4" ht="12" customHeight="1">
      <c r="A56" s="28" t="s">
        <v>51</v>
      </c>
      <c r="B56" s="24">
        <v>23466</v>
      </c>
      <c r="C56" s="24">
        <v>3749</v>
      </c>
      <c r="D56" s="33">
        <f t="shared" si="1"/>
        <v>27215</v>
      </c>
    </row>
    <row r="57" spans="1:4" ht="12" customHeight="1">
      <c r="A57" s="29" t="s">
        <v>15</v>
      </c>
      <c r="B57" s="24">
        <v>31962</v>
      </c>
      <c r="C57" s="24">
        <v>17544</v>
      </c>
      <c r="D57" s="33">
        <f t="shared" si="1"/>
        <v>49506</v>
      </c>
    </row>
    <row r="58" spans="1:4" ht="12" customHeight="1">
      <c r="A58" s="29" t="s">
        <v>13</v>
      </c>
      <c r="B58" s="24">
        <v>1484</v>
      </c>
      <c r="C58" s="24">
        <v>883</v>
      </c>
      <c r="D58" s="33">
        <f t="shared" si="1"/>
        <v>2367</v>
      </c>
    </row>
    <row r="59" spans="1:4" ht="12" customHeight="1">
      <c r="A59" s="29" t="s">
        <v>11</v>
      </c>
      <c r="B59" s="24">
        <v>2723</v>
      </c>
      <c r="C59" s="24">
        <v>1446</v>
      </c>
      <c r="D59" s="33">
        <f t="shared" si="1"/>
        <v>4169</v>
      </c>
    </row>
    <row r="60" spans="1:4" ht="16.5" customHeight="1">
      <c r="A60" s="23" t="s">
        <v>3</v>
      </c>
      <c r="B60" s="40"/>
      <c r="C60" s="40"/>
      <c r="D60" s="33"/>
    </row>
    <row r="61" spans="1:4" ht="12" customHeight="1">
      <c r="A61" s="29" t="s">
        <v>1</v>
      </c>
      <c r="B61" s="24">
        <v>190814</v>
      </c>
      <c r="C61" s="24">
        <v>127289</v>
      </c>
      <c r="D61" s="33">
        <f t="shared" si="1"/>
        <v>318103</v>
      </c>
    </row>
    <row r="62" spans="1:4" ht="12" customHeight="1">
      <c r="A62" s="28" t="s">
        <v>51</v>
      </c>
      <c r="B62" s="24">
        <v>36508</v>
      </c>
      <c r="C62" s="24">
        <v>7791</v>
      </c>
      <c r="D62" s="33">
        <f t="shared" si="1"/>
        <v>44299</v>
      </c>
    </row>
    <row r="63" spans="1:4" ht="12" customHeight="1">
      <c r="A63" s="29" t="s">
        <v>15</v>
      </c>
      <c r="B63" s="24">
        <v>140187</v>
      </c>
      <c r="C63" s="24">
        <v>92493</v>
      </c>
      <c r="D63" s="33">
        <f t="shared" si="1"/>
        <v>232680</v>
      </c>
    </row>
    <row r="64" spans="1:4" ht="12" customHeight="1">
      <c r="A64" s="29" t="s">
        <v>13</v>
      </c>
      <c r="B64" s="24">
        <v>11456</v>
      </c>
      <c r="C64" s="24">
        <v>7064</v>
      </c>
      <c r="D64" s="33">
        <f t="shared" si="1"/>
        <v>18520</v>
      </c>
    </row>
    <row r="65" spans="1:4" ht="12" customHeight="1">
      <c r="A65" s="29" t="s">
        <v>11</v>
      </c>
      <c r="B65" s="24">
        <v>11299</v>
      </c>
      <c r="C65" s="25">
        <v>6629</v>
      </c>
      <c r="D65" s="25">
        <f t="shared" si="1"/>
        <v>17928</v>
      </c>
    </row>
    <row r="66" spans="1:4" ht="15.75" customHeight="1">
      <c r="A66" s="96" t="s">
        <v>84</v>
      </c>
      <c r="B66" s="107"/>
      <c r="C66" s="107"/>
      <c r="D66" s="108"/>
    </row>
    <row r="67" spans="1:4" ht="12.75" customHeight="1">
      <c r="A67" s="5"/>
      <c r="B67" s="2"/>
      <c r="C67" s="2"/>
      <c r="D67" s="2"/>
    </row>
    <row r="68" spans="1:4" ht="12.75" customHeight="1">
      <c r="A68" s="5"/>
      <c r="B68" s="2"/>
      <c r="C68" s="2"/>
      <c r="D68" s="2"/>
    </row>
    <row r="69" spans="1:4" ht="12.75" customHeight="1">
      <c r="A69" s="5"/>
      <c r="B69" s="2"/>
      <c r="C69" s="2"/>
      <c r="D69" s="2"/>
    </row>
    <row r="70" spans="1:4" ht="12.75">
      <c r="A70" s="1" t="s">
        <v>66</v>
      </c>
      <c r="B70" s="1"/>
      <c r="C70" s="1"/>
      <c r="D70" s="1"/>
    </row>
    <row r="71" spans="1:5" ht="30.75" customHeight="1">
      <c r="A71" s="100" t="s">
        <v>104</v>
      </c>
      <c r="B71" s="101"/>
      <c r="C71" s="101"/>
      <c r="D71" s="101"/>
      <c r="E71" s="102"/>
    </row>
    <row r="72" spans="1:5" ht="15.75" customHeight="1">
      <c r="A72" s="26"/>
      <c r="B72" s="26" t="s">
        <v>8</v>
      </c>
      <c r="C72" s="26" t="s">
        <v>9</v>
      </c>
      <c r="D72" s="26" t="s">
        <v>7</v>
      </c>
      <c r="E72" s="14"/>
    </row>
    <row r="73" spans="1:4" ht="16.5" customHeight="1">
      <c r="A73" s="23" t="s">
        <v>0</v>
      </c>
      <c r="B73" s="19"/>
      <c r="C73" s="19"/>
      <c r="D73" s="19"/>
    </row>
    <row r="74" spans="1:4" ht="12" customHeight="1">
      <c r="A74" s="29" t="s">
        <v>1</v>
      </c>
      <c r="B74" s="19">
        <v>328.195</v>
      </c>
      <c r="C74" s="19">
        <v>101.66</v>
      </c>
      <c r="D74" s="35">
        <f>B74+C74</f>
        <v>429.855</v>
      </c>
    </row>
    <row r="75" spans="1:4" ht="12" customHeight="1">
      <c r="A75" s="28" t="s">
        <v>51</v>
      </c>
      <c r="B75" s="19">
        <v>35.064</v>
      </c>
      <c r="C75" s="19">
        <v>6.245</v>
      </c>
      <c r="D75" s="35">
        <f aca="true" t="shared" si="2" ref="D75:D94">B75+C75</f>
        <v>41.309</v>
      </c>
    </row>
    <row r="76" spans="1:4" ht="12" customHeight="1">
      <c r="A76" s="29" t="s">
        <v>15</v>
      </c>
      <c r="B76" s="19">
        <v>52.932</v>
      </c>
      <c r="C76" s="19">
        <v>28.316</v>
      </c>
      <c r="D76" s="35">
        <f t="shared" si="2"/>
        <v>81.248</v>
      </c>
    </row>
    <row r="77" spans="1:4" ht="12" customHeight="1">
      <c r="A77" s="29" t="s">
        <v>13</v>
      </c>
      <c r="B77" s="19">
        <v>0.04</v>
      </c>
      <c r="C77" s="19">
        <v>0.061</v>
      </c>
      <c r="D77" s="35">
        <f t="shared" si="2"/>
        <v>0.101</v>
      </c>
    </row>
    <row r="78" spans="1:4" ht="12" customHeight="1">
      <c r="A78" s="29" t="s">
        <v>11</v>
      </c>
      <c r="B78" s="19">
        <v>0.742</v>
      </c>
      <c r="C78" s="19">
        <v>0.493</v>
      </c>
      <c r="D78" s="35">
        <f>B78+C78</f>
        <v>1.2349999999999999</v>
      </c>
    </row>
    <row r="79" spans="1:4" ht="16.5" customHeight="1">
      <c r="A79" s="23" t="s">
        <v>10</v>
      </c>
      <c r="B79" s="39"/>
      <c r="C79" s="39"/>
      <c r="D79" s="35"/>
    </row>
    <row r="80" spans="1:4" ht="12" customHeight="1">
      <c r="A80" s="29" t="s">
        <v>1</v>
      </c>
      <c r="B80" s="19">
        <v>1071.05</v>
      </c>
      <c r="C80" s="19">
        <v>484.518</v>
      </c>
      <c r="D80" s="35">
        <f t="shared" si="2"/>
        <v>1555.568</v>
      </c>
    </row>
    <row r="81" spans="1:4" ht="12" customHeight="1">
      <c r="A81" s="28" t="s">
        <v>51</v>
      </c>
      <c r="B81" s="19">
        <v>85.83</v>
      </c>
      <c r="C81" s="19">
        <v>12.178</v>
      </c>
      <c r="D81" s="35">
        <f t="shared" si="2"/>
        <v>98.008</v>
      </c>
    </row>
    <row r="82" spans="1:4" ht="12" customHeight="1">
      <c r="A82" s="29" t="s">
        <v>15</v>
      </c>
      <c r="B82" s="19">
        <v>644.418</v>
      </c>
      <c r="C82" s="19">
        <v>361.311</v>
      </c>
      <c r="D82" s="35">
        <f t="shared" si="2"/>
        <v>1005.729</v>
      </c>
    </row>
    <row r="83" spans="1:4" ht="12" customHeight="1">
      <c r="A83" s="29" t="s">
        <v>13</v>
      </c>
      <c r="B83" s="19">
        <v>26.277</v>
      </c>
      <c r="C83" s="19">
        <v>15.079</v>
      </c>
      <c r="D83" s="35">
        <f t="shared" si="2"/>
        <v>41.356</v>
      </c>
    </row>
    <row r="84" spans="1:4" ht="12" customHeight="1">
      <c r="A84" s="29" t="s">
        <v>11</v>
      </c>
      <c r="B84" s="19">
        <v>23.669</v>
      </c>
      <c r="C84" s="19">
        <v>12.279</v>
      </c>
      <c r="D84" s="35">
        <f t="shared" si="2"/>
        <v>35.948</v>
      </c>
    </row>
    <row r="85" spans="1:4" ht="16.5" customHeight="1">
      <c r="A85" s="23" t="s">
        <v>3</v>
      </c>
      <c r="B85" s="39"/>
      <c r="C85" s="39"/>
      <c r="D85" s="35"/>
    </row>
    <row r="86" spans="1:4" ht="12" customHeight="1">
      <c r="A86" s="29" t="s">
        <v>1</v>
      </c>
      <c r="B86" s="19">
        <v>3567.852</v>
      </c>
      <c r="C86" s="19">
        <v>2379.219</v>
      </c>
      <c r="D86" s="35">
        <f t="shared" si="2"/>
        <v>5947.071</v>
      </c>
    </row>
    <row r="87" spans="1:4" ht="12" customHeight="1">
      <c r="A87" s="28" t="s">
        <v>51</v>
      </c>
      <c r="B87" s="19">
        <v>182.541</v>
      </c>
      <c r="C87" s="19">
        <v>34.708</v>
      </c>
      <c r="D87" s="35">
        <f t="shared" si="2"/>
        <v>217.249</v>
      </c>
    </row>
    <row r="88" spans="1:4" ht="12" customHeight="1">
      <c r="A88" s="29" t="s">
        <v>15</v>
      </c>
      <c r="B88" s="19">
        <v>5175</v>
      </c>
      <c r="C88" s="19">
        <v>3399.422</v>
      </c>
      <c r="D88" s="35">
        <f t="shared" si="2"/>
        <v>8574.422</v>
      </c>
    </row>
    <row r="89" spans="1:4" ht="12" customHeight="1">
      <c r="A89" s="29" t="s">
        <v>13</v>
      </c>
      <c r="B89" s="19">
        <v>265.603</v>
      </c>
      <c r="C89" s="19">
        <v>190.255</v>
      </c>
      <c r="D89" s="35">
        <f t="shared" si="2"/>
        <v>455.858</v>
      </c>
    </row>
    <row r="90" spans="1:4" ht="12" customHeight="1">
      <c r="A90" s="29" t="s">
        <v>11</v>
      </c>
      <c r="B90" s="19">
        <v>126.174</v>
      </c>
      <c r="C90" s="19">
        <v>72.93</v>
      </c>
      <c r="D90" s="35">
        <f t="shared" si="2"/>
        <v>199.104</v>
      </c>
    </row>
    <row r="91" spans="1:5" ht="16.5" customHeight="1">
      <c r="A91" s="23" t="s">
        <v>7</v>
      </c>
      <c r="B91" s="39"/>
      <c r="C91" s="39"/>
      <c r="D91" s="35"/>
      <c r="E91" s="6"/>
    </row>
    <row r="92" spans="1:5" ht="12" customHeight="1">
      <c r="A92" s="29" t="s">
        <v>1</v>
      </c>
      <c r="B92" s="19">
        <f>B74+B80+B86</f>
        <v>4967.097</v>
      </c>
      <c r="C92" s="19">
        <f aca="true" t="shared" si="3" ref="B92:C96">C74+C80+C86</f>
        <v>2965.397</v>
      </c>
      <c r="D92" s="35">
        <f t="shared" si="2"/>
        <v>7932.494</v>
      </c>
      <c r="E92" s="6"/>
    </row>
    <row r="93" spans="1:5" ht="12" customHeight="1">
      <c r="A93" s="28" t="s">
        <v>51</v>
      </c>
      <c r="B93" s="19">
        <f t="shared" si="3"/>
        <v>303.435</v>
      </c>
      <c r="C93" s="19">
        <f t="shared" si="3"/>
        <v>53.131</v>
      </c>
      <c r="D93" s="35">
        <f t="shared" si="2"/>
        <v>356.56600000000003</v>
      </c>
      <c r="E93" s="6"/>
    </row>
    <row r="94" spans="1:5" ht="12" customHeight="1">
      <c r="A94" s="29" t="s">
        <v>2</v>
      </c>
      <c r="B94" s="19">
        <f t="shared" si="3"/>
        <v>5872.35</v>
      </c>
      <c r="C94" s="19">
        <f t="shared" si="3"/>
        <v>3789.049</v>
      </c>
      <c r="D94" s="35">
        <f t="shared" si="2"/>
        <v>9661.399000000001</v>
      </c>
      <c r="E94" s="6"/>
    </row>
    <row r="95" spans="1:5" ht="12" customHeight="1">
      <c r="A95" s="29" t="s">
        <v>13</v>
      </c>
      <c r="B95" s="19">
        <f t="shared" si="3"/>
        <v>291.92</v>
      </c>
      <c r="C95" s="19">
        <f t="shared" si="3"/>
        <v>205.39499999999998</v>
      </c>
      <c r="D95" s="19">
        <f>D77+D83+D89</f>
        <v>497.315</v>
      </c>
      <c r="E95" s="6"/>
    </row>
    <row r="96" spans="1:5" ht="12" customHeight="1">
      <c r="A96" s="22" t="s">
        <v>11</v>
      </c>
      <c r="B96" s="19">
        <f t="shared" si="3"/>
        <v>150.585</v>
      </c>
      <c r="C96" s="19">
        <f t="shared" si="3"/>
        <v>85.70200000000001</v>
      </c>
      <c r="D96" s="21">
        <f>D78+D84+D90</f>
        <v>236.287</v>
      </c>
      <c r="E96" s="10"/>
    </row>
    <row r="97" spans="1:4" ht="25.5" customHeight="1">
      <c r="A97" s="96" t="s">
        <v>85</v>
      </c>
      <c r="B97" s="97"/>
      <c r="C97" s="97"/>
      <c r="D97" s="98"/>
    </row>
    <row r="98" spans="1:4" ht="12.75">
      <c r="A98" s="1" t="s">
        <v>67</v>
      </c>
      <c r="B98" s="1"/>
      <c r="C98" s="1"/>
      <c r="D98" s="1"/>
    </row>
    <row r="99" spans="1:5" ht="13.5" customHeight="1">
      <c r="A99" s="100" t="s">
        <v>89</v>
      </c>
      <c r="B99" s="100"/>
      <c r="C99" s="100"/>
      <c r="D99" s="102"/>
      <c r="E99" s="102"/>
    </row>
    <row r="100" spans="1:5" ht="15.75" customHeight="1">
      <c r="A100" s="26"/>
      <c r="B100" s="27">
        <v>2006</v>
      </c>
      <c r="C100" s="27">
        <v>2007</v>
      </c>
      <c r="D100" s="27">
        <v>2008</v>
      </c>
      <c r="E100" s="29"/>
    </row>
    <row r="101" spans="1:8" ht="16.5" customHeight="1">
      <c r="A101" s="23" t="s">
        <v>8</v>
      </c>
      <c r="B101" s="29"/>
      <c r="C101" s="29"/>
      <c r="D101" s="88"/>
      <c r="E101" s="84"/>
      <c r="F101" s="85"/>
      <c r="G101" s="85"/>
      <c r="H101" s="85"/>
    </row>
    <row r="102" spans="1:8" ht="12.75">
      <c r="A102" s="29" t="s">
        <v>14</v>
      </c>
      <c r="B102" s="24">
        <v>250956</v>
      </c>
      <c r="C102" s="24">
        <v>252363</v>
      </c>
      <c r="D102" s="24">
        <v>250301</v>
      </c>
      <c r="E102" s="86"/>
      <c r="F102" s="86"/>
      <c r="G102" s="85"/>
      <c r="H102" s="85"/>
    </row>
    <row r="103" spans="1:8" ht="12.75">
      <c r="A103" s="28" t="s">
        <v>51</v>
      </c>
      <c r="B103" s="24">
        <v>59790</v>
      </c>
      <c r="C103" s="24">
        <v>65060</v>
      </c>
      <c r="D103" s="24">
        <v>63433</v>
      </c>
      <c r="E103" s="87"/>
      <c r="F103" s="86"/>
      <c r="G103" s="85"/>
      <c r="H103" s="85"/>
    </row>
    <row r="104" spans="1:8" ht="12.75">
      <c r="A104" s="29" t="s">
        <v>15</v>
      </c>
      <c r="B104" s="24">
        <v>178842</v>
      </c>
      <c r="C104" s="24">
        <v>173311</v>
      </c>
      <c r="D104" s="24">
        <v>169776</v>
      </c>
      <c r="E104" s="86"/>
      <c r="F104" s="86"/>
      <c r="G104" s="85"/>
      <c r="H104" s="85"/>
    </row>
    <row r="105" spans="1:8" ht="12.75">
      <c r="A105" s="29" t="s">
        <v>13</v>
      </c>
      <c r="B105" s="24">
        <v>15225</v>
      </c>
      <c r="C105" s="24">
        <v>13519</v>
      </c>
      <c r="D105" s="24">
        <v>12907</v>
      </c>
      <c r="E105" s="87"/>
      <c r="F105" s="86"/>
      <c r="G105" s="85"/>
      <c r="H105" s="85"/>
    </row>
    <row r="106" spans="1:8" ht="12.75">
      <c r="A106" s="29" t="s">
        <v>11</v>
      </c>
      <c r="B106" s="24">
        <v>14135</v>
      </c>
      <c r="C106" s="24">
        <v>14228</v>
      </c>
      <c r="D106" s="24">
        <v>13837</v>
      </c>
      <c r="E106" s="87"/>
      <c r="F106" s="86"/>
      <c r="G106" s="85"/>
      <c r="H106" s="85"/>
    </row>
    <row r="107" spans="1:8" ht="16.5" customHeight="1">
      <c r="A107" s="23" t="s">
        <v>9</v>
      </c>
      <c r="B107" s="24"/>
      <c r="C107" s="40"/>
      <c r="D107" s="40"/>
      <c r="E107" s="86"/>
      <c r="F107" s="86"/>
      <c r="G107" s="85"/>
      <c r="H107" s="85"/>
    </row>
    <row r="108" spans="1:8" ht="12.75">
      <c r="A108" s="29" t="s">
        <v>14</v>
      </c>
      <c r="B108" s="24">
        <v>163739</v>
      </c>
      <c r="C108" s="24">
        <v>159923</v>
      </c>
      <c r="D108" s="24">
        <v>157515</v>
      </c>
      <c r="E108" s="86"/>
      <c r="F108" s="86"/>
      <c r="G108" s="85"/>
      <c r="H108" s="85"/>
    </row>
    <row r="109" spans="1:8" ht="12.75">
      <c r="A109" s="28" t="s">
        <v>51</v>
      </c>
      <c r="B109" s="24">
        <v>12061</v>
      </c>
      <c r="C109" s="24">
        <v>12995</v>
      </c>
      <c r="D109" s="24">
        <v>12384</v>
      </c>
      <c r="E109" s="87"/>
      <c r="F109" s="86"/>
      <c r="G109" s="85"/>
      <c r="H109" s="85"/>
    </row>
    <row r="110" spans="1:8" ht="12.75">
      <c r="A110" s="29" t="s">
        <v>15</v>
      </c>
      <c r="B110" s="24">
        <v>117216</v>
      </c>
      <c r="C110" s="24">
        <v>111339</v>
      </c>
      <c r="D110" s="24">
        <v>108648</v>
      </c>
      <c r="E110" s="86"/>
      <c r="F110" s="86"/>
      <c r="G110" s="85"/>
      <c r="H110" s="85"/>
    </row>
    <row r="111" spans="1:8" ht="12.75">
      <c r="A111" s="29" t="s">
        <v>13</v>
      </c>
      <c r="B111" s="24">
        <v>9176</v>
      </c>
      <c r="C111" s="24">
        <v>8277</v>
      </c>
      <c r="D111" s="24">
        <v>7968</v>
      </c>
      <c r="E111" s="87"/>
      <c r="F111" s="86"/>
      <c r="G111" s="85"/>
      <c r="H111" s="85"/>
    </row>
    <row r="112" spans="1:8" ht="12.75">
      <c r="A112" s="29" t="s">
        <v>11</v>
      </c>
      <c r="B112" s="24">
        <v>8090</v>
      </c>
      <c r="C112" s="24">
        <v>8088</v>
      </c>
      <c r="D112" s="24">
        <v>7969</v>
      </c>
      <c r="E112" s="87"/>
      <c r="F112" s="86"/>
      <c r="G112" s="85"/>
      <c r="H112" s="85"/>
    </row>
    <row r="113" spans="1:8" ht="16.5" customHeight="1">
      <c r="A113" s="23" t="s">
        <v>7</v>
      </c>
      <c r="B113" s="24"/>
      <c r="C113" s="24"/>
      <c r="D113" s="40"/>
      <c r="E113" s="86"/>
      <c r="F113" s="86"/>
      <c r="G113" s="85"/>
      <c r="H113" s="85"/>
    </row>
    <row r="114" spans="1:8" ht="12.75">
      <c r="A114" s="29" t="s">
        <v>14</v>
      </c>
      <c r="B114" s="24">
        <f>B102+B108</f>
        <v>414695</v>
      </c>
      <c r="C114" s="24">
        <f>C102+C108</f>
        <v>412286</v>
      </c>
      <c r="D114" s="24">
        <f>D102+D108</f>
        <v>407816</v>
      </c>
      <c r="E114" s="87"/>
      <c r="F114" s="86"/>
      <c r="G114" s="85"/>
      <c r="H114" s="85"/>
    </row>
    <row r="115" spans="1:8" ht="12.75">
      <c r="A115" s="28" t="s">
        <v>51</v>
      </c>
      <c r="B115" s="24">
        <f aca="true" t="shared" si="4" ref="B115:C118">B103+B109</f>
        <v>71851</v>
      </c>
      <c r="C115" s="24">
        <f t="shared" si="4"/>
        <v>78055</v>
      </c>
      <c r="D115" s="24">
        <f>D103+D109</f>
        <v>75817</v>
      </c>
      <c r="E115" s="87"/>
      <c r="F115" s="86"/>
      <c r="G115" s="85"/>
      <c r="H115" s="85"/>
    </row>
    <row r="116" spans="1:8" ht="12.75">
      <c r="A116" s="29" t="s">
        <v>15</v>
      </c>
      <c r="B116" s="24">
        <f t="shared" si="4"/>
        <v>296058</v>
      </c>
      <c r="C116" s="24">
        <f t="shared" si="4"/>
        <v>284650</v>
      </c>
      <c r="D116" s="24">
        <f>D104+D110</f>
        <v>278424</v>
      </c>
      <c r="E116" s="87"/>
      <c r="F116" s="86"/>
      <c r="G116" s="85"/>
      <c r="H116" s="85"/>
    </row>
    <row r="117" spans="1:8" ht="12.75">
      <c r="A117" s="29" t="s">
        <v>13</v>
      </c>
      <c r="B117" s="24">
        <f t="shared" si="4"/>
        <v>24401</v>
      </c>
      <c r="C117" s="24">
        <f t="shared" si="4"/>
        <v>21796</v>
      </c>
      <c r="D117" s="24">
        <f>D105+D111</f>
        <v>20875</v>
      </c>
      <c r="E117" s="87"/>
      <c r="F117" s="86"/>
      <c r="G117" s="85"/>
      <c r="H117" s="85"/>
    </row>
    <row r="118" spans="1:8" ht="12.75">
      <c r="A118" s="22" t="s">
        <v>11</v>
      </c>
      <c r="B118" s="25">
        <f t="shared" si="4"/>
        <v>22225</v>
      </c>
      <c r="C118" s="25">
        <f t="shared" si="4"/>
        <v>22316</v>
      </c>
      <c r="D118" s="25">
        <f>D106+D112</f>
        <v>21806</v>
      </c>
      <c r="E118" s="87"/>
      <c r="F118" s="86"/>
      <c r="G118" s="85"/>
      <c r="H118" s="85"/>
    </row>
    <row r="119" spans="1:8" ht="15" customHeight="1">
      <c r="A119" s="117"/>
      <c r="B119" s="101"/>
      <c r="C119" s="101"/>
      <c r="D119" s="101"/>
      <c r="E119" s="101"/>
      <c r="F119" s="102"/>
      <c r="G119" s="102"/>
      <c r="H119" s="102"/>
    </row>
    <row r="120" spans="1:4" ht="12.75">
      <c r="A120" s="8"/>
      <c r="B120" s="9"/>
      <c r="C120" s="9"/>
      <c r="D120" s="9"/>
    </row>
    <row r="121" spans="1:4" ht="12.75">
      <c r="A121" s="8"/>
      <c r="B121" s="9"/>
      <c r="C121" s="9"/>
      <c r="D121" s="9"/>
    </row>
    <row r="122" ht="12.75">
      <c r="A122" s="1" t="s">
        <v>57</v>
      </c>
    </row>
    <row r="123" spans="1:5" ht="29.25" customHeight="1">
      <c r="A123" s="100" t="s">
        <v>105</v>
      </c>
      <c r="B123" s="100"/>
      <c r="C123" s="100"/>
      <c r="D123" s="102"/>
      <c r="E123" s="102"/>
    </row>
    <row r="124" spans="1:4" ht="15.75" customHeight="1">
      <c r="A124" s="26"/>
      <c r="B124" s="26">
        <v>2006</v>
      </c>
      <c r="C124" s="26">
        <v>2007</v>
      </c>
      <c r="D124" s="26">
        <v>2008</v>
      </c>
    </row>
    <row r="125" spans="1:9" ht="16.5" customHeight="1">
      <c r="A125" s="23" t="s">
        <v>8</v>
      </c>
      <c r="B125" s="50" t="s">
        <v>68</v>
      </c>
      <c r="C125" s="24"/>
      <c r="D125" s="24"/>
      <c r="E125" s="78"/>
      <c r="F125" s="78"/>
      <c r="G125" s="78"/>
      <c r="H125" s="78"/>
      <c r="I125" s="78"/>
    </row>
    <row r="126" spans="1:9" ht="12.75">
      <c r="A126" s="29" t="s">
        <v>14</v>
      </c>
      <c r="B126" s="19">
        <v>4702.107</v>
      </c>
      <c r="C126" s="19">
        <v>4965.019</v>
      </c>
      <c r="D126" s="19">
        <v>4967.098</v>
      </c>
      <c r="E126" s="80"/>
      <c r="F126" s="80"/>
      <c r="G126" s="78"/>
      <c r="H126" s="78"/>
      <c r="I126" s="78"/>
    </row>
    <row r="127" spans="1:9" ht="12.75">
      <c r="A127" s="28" t="s">
        <v>51</v>
      </c>
      <c r="B127" s="19">
        <v>280.894</v>
      </c>
      <c r="C127" s="19">
        <v>305.863</v>
      </c>
      <c r="D127" s="19">
        <v>303.439</v>
      </c>
      <c r="E127" s="80"/>
      <c r="F127" s="80"/>
      <c r="G127" s="78"/>
      <c r="H127" s="78"/>
      <c r="I127" s="78"/>
    </row>
    <row r="128" spans="1:9" ht="12.75">
      <c r="A128" s="29" t="s">
        <v>15</v>
      </c>
      <c r="B128" s="19">
        <v>5938.242</v>
      </c>
      <c r="C128" s="19">
        <v>5905.039</v>
      </c>
      <c r="D128" s="19">
        <v>5872.352</v>
      </c>
      <c r="E128" s="80"/>
      <c r="F128" s="80"/>
      <c r="G128" s="78"/>
      <c r="H128" s="78"/>
      <c r="I128" s="78"/>
    </row>
    <row r="129" spans="1:9" ht="12.75">
      <c r="A129" s="29" t="s">
        <v>13</v>
      </c>
      <c r="B129" s="19">
        <v>297.212</v>
      </c>
      <c r="C129" s="19">
        <v>288.063</v>
      </c>
      <c r="D129" s="19">
        <v>292.54</v>
      </c>
      <c r="E129" s="80"/>
      <c r="F129" s="80"/>
      <c r="G129" s="78"/>
      <c r="H129" s="78"/>
      <c r="I129" s="78"/>
    </row>
    <row r="130" spans="1:9" ht="12.75">
      <c r="A130" s="29" t="s">
        <v>11</v>
      </c>
      <c r="B130" s="19">
        <v>148.248</v>
      </c>
      <c r="C130" s="19">
        <v>152.786</v>
      </c>
      <c r="D130" s="19">
        <v>151.019</v>
      </c>
      <c r="E130" s="80"/>
      <c r="F130" s="80"/>
      <c r="G130" s="78"/>
      <c r="H130" s="78"/>
      <c r="I130" s="78"/>
    </row>
    <row r="131" spans="1:9" ht="16.5" customHeight="1">
      <c r="A131" s="23" t="s">
        <v>9</v>
      </c>
      <c r="B131" s="19"/>
      <c r="C131" s="39"/>
      <c r="D131" s="39"/>
      <c r="E131" s="80"/>
      <c r="F131" s="78"/>
      <c r="G131" s="78"/>
      <c r="H131" s="78"/>
      <c r="I131" s="78"/>
    </row>
    <row r="132" spans="1:9" ht="12.75">
      <c r="A132" s="29" t="s">
        <v>14</v>
      </c>
      <c r="B132" s="19">
        <v>2943.006</v>
      </c>
      <c r="C132" s="19">
        <v>2978.755</v>
      </c>
      <c r="D132" s="19">
        <v>2965.398</v>
      </c>
      <c r="E132" s="80"/>
      <c r="F132" s="80"/>
      <c r="G132" s="78"/>
      <c r="H132" s="78"/>
      <c r="I132" s="78"/>
    </row>
    <row r="133" spans="1:9" ht="12.75">
      <c r="A133" s="28" t="s">
        <v>51</v>
      </c>
      <c r="B133" s="19">
        <v>51.282</v>
      </c>
      <c r="C133" s="19">
        <v>55.492</v>
      </c>
      <c r="D133" s="19">
        <v>53.132</v>
      </c>
      <c r="E133" s="80"/>
      <c r="F133" s="80"/>
      <c r="G133" s="78"/>
      <c r="H133" s="78"/>
      <c r="I133" s="78"/>
    </row>
    <row r="134" spans="1:9" ht="12.75">
      <c r="A134" s="29" t="s">
        <v>15</v>
      </c>
      <c r="B134" s="19">
        <v>3888.424</v>
      </c>
      <c r="C134" s="19">
        <v>3809.11</v>
      </c>
      <c r="D134" s="19">
        <v>3789.05</v>
      </c>
      <c r="E134" s="80"/>
      <c r="F134" s="80"/>
      <c r="G134" s="78"/>
      <c r="H134" s="78"/>
      <c r="I134" s="78"/>
    </row>
    <row r="135" spans="1:9" ht="12.75">
      <c r="A135" s="29" t="s">
        <v>13</v>
      </c>
      <c r="B135" s="19">
        <v>204.557</v>
      </c>
      <c r="C135" s="19">
        <v>199.319</v>
      </c>
      <c r="D135" s="19">
        <v>206.095</v>
      </c>
      <c r="E135" s="80"/>
      <c r="F135" s="80"/>
      <c r="G135" s="78"/>
      <c r="H135" s="78"/>
      <c r="I135" s="78"/>
    </row>
    <row r="136" spans="1:9" ht="12.75">
      <c r="A136" s="29" t="s">
        <v>11</v>
      </c>
      <c r="B136" s="19">
        <v>83.637</v>
      </c>
      <c r="C136" s="19">
        <v>85.393</v>
      </c>
      <c r="D136" s="19">
        <v>85.929</v>
      </c>
      <c r="E136" s="80"/>
      <c r="F136" s="80"/>
      <c r="G136" s="78"/>
      <c r="H136" s="78"/>
      <c r="I136" s="78"/>
    </row>
    <row r="137" spans="1:9" ht="16.5" customHeight="1">
      <c r="A137" s="23" t="s">
        <v>7</v>
      </c>
      <c r="B137" s="19"/>
      <c r="C137" s="19"/>
      <c r="D137" s="39"/>
      <c r="E137" s="80"/>
      <c r="F137" s="78"/>
      <c r="G137" s="78"/>
      <c r="H137" s="78"/>
      <c r="I137" s="78"/>
    </row>
    <row r="138" spans="1:9" ht="12.75">
      <c r="A138" s="29" t="s">
        <v>14</v>
      </c>
      <c r="B138" s="19">
        <f>B126+B132</f>
        <v>7645.112999999999</v>
      </c>
      <c r="C138" s="19">
        <f>C126+C132</f>
        <v>7943.774</v>
      </c>
      <c r="D138" s="19">
        <f>D126+D132</f>
        <v>7932.496</v>
      </c>
      <c r="E138" s="79"/>
      <c r="F138" s="80"/>
      <c r="G138" s="78"/>
      <c r="H138" s="78"/>
      <c r="I138" s="78"/>
    </row>
    <row r="139" spans="1:9" ht="12.75">
      <c r="A139" s="28" t="s">
        <v>51</v>
      </c>
      <c r="B139" s="19">
        <f aca="true" t="shared" si="5" ref="B139:C142">B127+B133</f>
        <v>332.176</v>
      </c>
      <c r="C139" s="19">
        <f t="shared" si="5"/>
        <v>361.355</v>
      </c>
      <c r="D139" s="19">
        <f>D127+D133</f>
        <v>356.571</v>
      </c>
      <c r="E139" s="79"/>
      <c r="F139" s="80"/>
      <c r="G139" s="78"/>
      <c r="H139" s="78"/>
      <c r="I139" s="78"/>
    </row>
    <row r="140" spans="1:9" ht="12.75">
      <c r="A140" s="29" t="s">
        <v>15</v>
      </c>
      <c r="B140" s="19">
        <f t="shared" si="5"/>
        <v>9826.666000000001</v>
      </c>
      <c r="C140" s="19">
        <f t="shared" si="5"/>
        <v>9714.149</v>
      </c>
      <c r="D140" s="19">
        <f>D128+D134</f>
        <v>9661.402</v>
      </c>
      <c r="E140" s="79"/>
      <c r="F140" s="80"/>
      <c r="G140" s="78"/>
      <c r="H140" s="78"/>
      <c r="I140" s="78"/>
    </row>
    <row r="141" spans="1:9" ht="12.75">
      <c r="A141" s="29" t="s">
        <v>13</v>
      </c>
      <c r="B141" s="19">
        <f t="shared" si="5"/>
        <v>501.769</v>
      </c>
      <c r="C141" s="19">
        <f t="shared" si="5"/>
        <v>487.38199999999995</v>
      </c>
      <c r="D141" s="19">
        <f>D129+D135</f>
        <v>498.635</v>
      </c>
      <c r="E141" s="79"/>
      <c r="F141" s="80"/>
      <c r="G141" s="78"/>
      <c r="H141" s="78"/>
      <c r="I141" s="78"/>
    </row>
    <row r="142" spans="1:9" ht="12.75">
      <c r="A142" s="22" t="s">
        <v>11</v>
      </c>
      <c r="B142" s="21">
        <f t="shared" si="5"/>
        <v>231.885</v>
      </c>
      <c r="C142" s="21">
        <f t="shared" si="5"/>
        <v>238.179</v>
      </c>
      <c r="D142" s="21">
        <f>D130+D136</f>
        <v>236.948</v>
      </c>
      <c r="E142" s="79"/>
      <c r="F142" s="80"/>
      <c r="G142" s="78"/>
      <c r="H142" s="78"/>
      <c r="I142" s="78"/>
    </row>
    <row r="143" spans="1:4" ht="34.5" customHeight="1">
      <c r="A143" s="96" t="s">
        <v>90</v>
      </c>
      <c r="B143" s="112"/>
      <c r="C143" s="112"/>
      <c r="D143" s="105"/>
    </row>
    <row r="144" spans="1:8" ht="12.75" customHeight="1">
      <c r="A144" s="94"/>
      <c r="B144" s="94"/>
      <c r="C144" s="94"/>
      <c r="D144" s="94"/>
      <c r="E144" s="11"/>
      <c r="F144" s="4"/>
      <c r="G144" s="4"/>
      <c r="H144" s="4"/>
    </row>
    <row r="145" spans="1:4" ht="12.75">
      <c r="A145" s="1" t="s">
        <v>58</v>
      </c>
      <c r="B145" s="1"/>
      <c r="C145" s="1"/>
      <c r="D145" s="1"/>
    </row>
    <row r="146" spans="1:4" ht="12.75" customHeight="1">
      <c r="A146" s="113" t="s">
        <v>91</v>
      </c>
      <c r="B146" s="114"/>
      <c r="C146" s="114"/>
      <c r="D146" s="114"/>
    </row>
    <row r="147" spans="1:5" ht="15.75" customHeight="1">
      <c r="A147" s="26"/>
      <c r="B147" s="26" t="s">
        <v>8</v>
      </c>
      <c r="C147" s="41" t="s">
        <v>9</v>
      </c>
      <c r="D147" s="41" t="s">
        <v>7</v>
      </c>
      <c r="E147" s="29"/>
    </row>
    <row r="148" spans="1:5" ht="16.5" customHeight="1">
      <c r="A148" s="30" t="s">
        <v>92</v>
      </c>
      <c r="B148" s="24"/>
      <c r="C148" s="24"/>
      <c r="D148" s="24"/>
      <c r="E148" s="29"/>
    </row>
    <row r="149" spans="1:5" ht="12" customHeight="1">
      <c r="A149" s="29" t="s">
        <v>14</v>
      </c>
      <c r="B149" s="24">
        <v>8723</v>
      </c>
      <c r="C149" s="24">
        <v>7903</v>
      </c>
      <c r="D149" s="33">
        <f>B149+C149</f>
        <v>16626</v>
      </c>
      <c r="E149" s="29"/>
    </row>
    <row r="150" spans="1:5" ht="12.75" customHeight="1">
      <c r="A150" s="28" t="s">
        <v>51</v>
      </c>
      <c r="B150" s="88" t="s">
        <v>76</v>
      </c>
      <c r="C150" s="88">
        <v>4</v>
      </c>
      <c r="D150" s="92">
        <f>SUM(B150:C150)</f>
        <v>4</v>
      </c>
      <c r="E150" s="29"/>
    </row>
    <row r="151" spans="1:5" ht="12" customHeight="1">
      <c r="A151" s="29" t="s">
        <v>15</v>
      </c>
      <c r="B151" s="24">
        <v>3981</v>
      </c>
      <c r="C151" s="24">
        <v>3550</v>
      </c>
      <c r="D151" s="33">
        <f>B151+C151</f>
        <v>7531</v>
      </c>
      <c r="E151" s="29"/>
    </row>
    <row r="152" spans="1:5" ht="12" customHeight="1">
      <c r="A152" s="29" t="s">
        <v>13</v>
      </c>
      <c r="B152" s="24">
        <v>423</v>
      </c>
      <c r="C152" s="24">
        <v>275</v>
      </c>
      <c r="D152" s="33">
        <f aca="true" t="shared" si="6" ref="D152:D193">B152+C152</f>
        <v>698</v>
      </c>
      <c r="E152" s="29"/>
    </row>
    <row r="153" spans="1:5" ht="16.5" customHeight="1">
      <c r="A153" s="23" t="s">
        <v>93</v>
      </c>
      <c r="B153" s="24"/>
      <c r="C153" s="24"/>
      <c r="D153" s="33"/>
      <c r="E153" s="29"/>
    </row>
    <row r="154" spans="1:5" ht="12" customHeight="1">
      <c r="A154" s="29" t="s">
        <v>14</v>
      </c>
      <c r="B154" s="24">
        <v>116815</v>
      </c>
      <c r="C154" s="24">
        <v>85304</v>
      </c>
      <c r="D154" s="33">
        <f t="shared" si="6"/>
        <v>202119</v>
      </c>
      <c r="E154" s="29"/>
    </row>
    <row r="155" spans="1:5" ht="12" customHeight="1">
      <c r="A155" s="28" t="s">
        <v>51</v>
      </c>
      <c r="B155" s="24">
        <v>4363</v>
      </c>
      <c r="C155" s="24">
        <v>662</v>
      </c>
      <c r="D155" s="33">
        <f t="shared" si="6"/>
        <v>5025</v>
      </c>
      <c r="E155" s="29"/>
    </row>
    <row r="156" spans="1:5" ht="12" customHeight="1">
      <c r="A156" s="29" t="s">
        <v>15</v>
      </c>
      <c r="B156" s="24">
        <v>79818</v>
      </c>
      <c r="C156" s="24">
        <v>54636</v>
      </c>
      <c r="D156" s="33">
        <f t="shared" si="6"/>
        <v>134454</v>
      </c>
      <c r="E156" s="29"/>
    </row>
    <row r="157" spans="1:5" ht="12" customHeight="1">
      <c r="A157" s="29" t="s">
        <v>13</v>
      </c>
      <c r="B157" s="24">
        <v>6240</v>
      </c>
      <c r="C157" s="24">
        <v>3956</v>
      </c>
      <c r="D157" s="33">
        <f t="shared" si="6"/>
        <v>10196</v>
      </c>
      <c r="E157" s="29"/>
    </row>
    <row r="158" spans="1:5" ht="16.5" customHeight="1">
      <c r="A158" s="23" t="s">
        <v>94</v>
      </c>
      <c r="B158" s="40"/>
      <c r="C158" s="40"/>
      <c r="D158" s="33"/>
      <c r="E158" s="29"/>
    </row>
    <row r="159" spans="1:5" ht="12" customHeight="1">
      <c r="A159" s="29" t="s">
        <v>14</v>
      </c>
      <c r="B159" s="24">
        <v>57970</v>
      </c>
      <c r="C159" s="24">
        <v>40097</v>
      </c>
      <c r="D159" s="33">
        <f t="shared" si="6"/>
        <v>98067</v>
      </c>
      <c r="E159" s="29"/>
    </row>
    <row r="160" spans="1:5" ht="12" customHeight="1">
      <c r="A160" s="28" t="s">
        <v>51</v>
      </c>
      <c r="B160" s="24">
        <v>11772</v>
      </c>
      <c r="C160" s="24">
        <v>2182</v>
      </c>
      <c r="D160" s="33">
        <f t="shared" si="6"/>
        <v>13954</v>
      </c>
      <c r="E160" s="29"/>
    </row>
    <row r="161" spans="1:5" ht="12" customHeight="1">
      <c r="A161" s="29" t="s">
        <v>15</v>
      </c>
      <c r="B161" s="24">
        <v>44993</v>
      </c>
      <c r="C161" s="24">
        <v>32503</v>
      </c>
      <c r="D161" s="33">
        <f t="shared" si="6"/>
        <v>77496</v>
      </c>
      <c r="E161" s="29"/>
    </row>
    <row r="162" spans="1:5" ht="12" customHeight="1">
      <c r="A162" s="29" t="s">
        <v>13</v>
      </c>
      <c r="B162" s="24">
        <v>3581</v>
      </c>
      <c r="C162" s="24">
        <v>2304</v>
      </c>
      <c r="D162" s="33">
        <f t="shared" si="6"/>
        <v>5885</v>
      </c>
      <c r="E162" s="29"/>
    </row>
    <row r="163" spans="1:5" ht="12" customHeight="1">
      <c r="A163" s="29" t="s">
        <v>11</v>
      </c>
      <c r="B163" s="24">
        <f>SUM(3345+8)</f>
        <v>3353</v>
      </c>
      <c r="C163" s="24">
        <f>SUM(2891+11)</f>
        <v>2902</v>
      </c>
      <c r="D163" s="33">
        <f t="shared" si="6"/>
        <v>6255</v>
      </c>
      <c r="E163" s="29"/>
    </row>
    <row r="164" spans="1:5" ht="16.5" customHeight="1">
      <c r="A164" s="23" t="s">
        <v>95</v>
      </c>
      <c r="B164" s="40"/>
      <c r="C164" s="40"/>
      <c r="D164" s="33"/>
      <c r="E164" s="29"/>
    </row>
    <row r="165" spans="1:5" ht="12" customHeight="1">
      <c r="A165" s="29" t="s">
        <v>14</v>
      </c>
      <c r="B165" s="24">
        <v>24866</v>
      </c>
      <c r="C165" s="24">
        <v>11596</v>
      </c>
      <c r="D165" s="33">
        <f t="shared" si="6"/>
        <v>36462</v>
      </c>
      <c r="E165" s="29"/>
    </row>
    <row r="166" spans="1:5" ht="12" customHeight="1">
      <c r="A166" s="28" t="s">
        <v>51</v>
      </c>
      <c r="B166" s="24">
        <v>15465</v>
      </c>
      <c r="C166" s="24">
        <v>3161</v>
      </c>
      <c r="D166" s="33">
        <f t="shared" si="6"/>
        <v>18626</v>
      </c>
      <c r="E166" s="29"/>
    </row>
    <row r="167" spans="1:5" ht="12" customHeight="1">
      <c r="A167" s="29" t="s">
        <v>15</v>
      </c>
      <c r="B167" s="24">
        <v>16507</v>
      </c>
      <c r="C167" s="24">
        <v>9143</v>
      </c>
      <c r="D167" s="33">
        <f t="shared" si="6"/>
        <v>25650</v>
      </c>
      <c r="E167" s="29"/>
    </row>
    <row r="168" spans="1:5" ht="12" customHeight="1">
      <c r="A168" s="29" t="s">
        <v>13</v>
      </c>
      <c r="B168" s="24">
        <v>1149</v>
      </c>
      <c r="C168" s="24">
        <v>675</v>
      </c>
      <c r="D168" s="33">
        <f t="shared" si="6"/>
        <v>1824</v>
      </c>
      <c r="E168" s="29"/>
    </row>
    <row r="169" spans="1:5" ht="12" customHeight="1">
      <c r="A169" s="29" t="s">
        <v>11</v>
      </c>
      <c r="B169" s="24">
        <v>3573</v>
      </c>
      <c r="C169" s="24">
        <v>2250</v>
      </c>
      <c r="D169" s="33">
        <f t="shared" si="6"/>
        <v>5823</v>
      </c>
      <c r="E169" s="29"/>
    </row>
    <row r="170" spans="1:5" ht="16.5" customHeight="1">
      <c r="A170" s="23" t="s">
        <v>96</v>
      </c>
      <c r="B170" s="40"/>
      <c r="C170" s="40"/>
      <c r="D170" s="33"/>
      <c r="E170" s="29"/>
    </row>
    <row r="171" spans="1:5" ht="12" customHeight="1">
      <c r="A171" s="29" t="s">
        <v>14</v>
      </c>
      <c r="B171" s="24">
        <v>19407</v>
      </c>
      <c r="C171" s="24">
        <v>6078</v>
      </c>
      <c r="D171" s="33">
        <f t="shared" si="6"/>
        <v>25485</v>
      </c>
      <c r="E171" s="29"/>
    </row>
    <row r="172" spans="1:5" ht="12" customHeight="1">
      <c r="A172" s="28" t="s">
        <v>51</v>
      </c>
      <c r="B172" s="24">
        <v>15707</v>
      </c>
      <c r="C172" s="24">
        <v>2891</v>
      </c>
      <c r="D172" s="33">
        <f t="shared" si="6"/>
        <v>18598</v>
      </c>
      <c r="E172" s="29"/>
    </row>
    <row r="173" spans="1:5" ht="12" customHeight="1">
      <c r="A173" s="29" t="s">
        <v>15</v>
      </c>
      <c r="B173" s="24">
        <v>11916</v>
      </c>
      <c r="C173" s="24">
        <v>4460</v>
      </c>
      <c r="D173" s="33">
        <f t="shared" si="6"/>
        <v>16376</v>
      </c>
      <c r="E173" s="29"/>
    </row>
    <row r="174" spans="1:5" ht="12" customHeight="1">
      <c r="A174" s="29" t="s">
        <v>13</v>
      </c>
      <c r="B174" s="24">
        <v>698</v>
      </c>
      <c r="C174" s="24">
        <v>370</v>
      </c>
      <c r="D174" s="33">
        <f t="shared" si="6"/>
        <v>1068</v>
      </c>
      <c r="E174" s="29"/>
    </row>
    <row r="175" spans="1:5" ht="12" customHeight="1">
      <c r="A175" s="29" t="s">
        <v>11</v>
      </c>
      <c r="B175" s="24">
        <v>3258</v>
      </c>
      <c r="C175" s="24">
        <v>1435</v>
      </c>
      <c r="D175" s="33">
        <f t="shared" si="6"/>
        <v>4693</v>
      </c>
      <c r="E175" s="29"/>
    </row>
    <row r="176" spans="1:5" ht="16.5" customHeight="1">
      <c r="A176" s="23" t="s">
        <v>97</v>
      </c>
      <c r="B176" s="40"/>
      <c r="C176" s="40"/>
      <c r="D176" s="33"/>
      <c r="E176" s="29"/>
    </row>
    <row r="177" spans="1:5" ht="12" customHeight="1">
      <c r="A177" s="29" t="s">
        <v>14</v>
      </c>
      <c r="B177" s="24">
        <v>13527</v>
      </c>
      <c r="C177" s="24">
        <v>3731</v>
      </c>
      <c r="D177" s="33">
        <f t="shared" si="6"/>
        <v>17258</v>
      </c>
      <c r="E177" s="29"/>
    </row>
    <row r="178" spans="1:5" ht="12" customHeight="1">
      <c r="A178" s="28" t="s">
        <v>51</v>
      </c>
      <c r="B178" s="24">
        <v>11014</v>
      </c>
      <c r="C178" s="24">
        <v>2069</v>
      </c>
      <c r="D178" s="33">
        <f t="shared" si="6"/>
        <v>13083</v>
      </c>
      <c r="E178" s="29"/>
    </row>
    <row r="179" spans="1:5" ht="12" customHeight="1">
      <c r="A179" s="29" t="s">
        <v>15</v>
      </c>
      <c r="B179" s="24">
        <v>8208</v>
      </c>
      <c r="C179" s="24">
        <v>2662</v>
      </c>
      <c r="D179" s="33">
        <f t="shared" si="6"/>
        <v>10870</v>
      </c>
      <c r="E179" s="29"/>
    </row>
    <row r="180" spans="1:5" ht="12" customHeight="1">
      <c r="A180" s="29" t="s">
        <v>13</v>
      </c>
      <c r="B180" s="24">
        <v>550</v>
      </c>
      <c r="C180" s="24">
        <v>252</v>
      </c>
      <c r="D180" s="33">
        <f t="shared" si="6"/>
        <v>802</v>
      </c>
      <c r="E180" s="29"/>
    </row>
    <row r="181" spans="1:5" ht="12" customHeight="1">
      <c r="A181" s="29" t="s">
        <v>11</v>
      </c>
      <c r="B181" s="24">
        <v>2464</v>
      </c>
      <c r="C181" s="24">
        <v>863</v>
      </c>
      <c r="D181" s="33">
        <f t="shared" si="6"/>
        <v>3327</v>
      </c>
      <c r="E181" s="29"/>
    </row>
    <row r="182" spans="1:5" ht="16.5" customHeight="1">
      <c r="A182" s="23" t="s">
        <v>98</v>
      </c>
      <c r="B182" s="40"/>
      <c r="C182" s="40"/>
      <c r="D182" s="33"/>
      <c r="E182" s="29"/>
    </row>
    <row r="183" spans="1:5" ht="12" customHeight="1">
      <c r="A183" s="29" t="s">
        <v>14</v>
      </c>
      <c r="B183" s="24">
        <v>6625</v>
      </c>
      <c r="C183" s="24">
        <v>2027</v>
      </c>
      <c r="D183" s="33">
        <f t="shared" si="6"/>
        <v>8652</v>
      </c>
      <c r="E183" s="29"/>
    </row>
    <row r="184" spans="1:5" ht="12" customHeight="1">
      <c r="A184" s="28" t="s">
        <v>51</v>
      </c>
      <c r="B184" s="24">
        <v>4244</v>
      </c>
      <c r="C184" s="24">
        <v>1088</v>
      </c>
      <c r="D184" s="33">
        <f t="shared" si="6"/>
        <v>5332</v>
      </c>
      <c r="E184" s="29"/>
    </row>
    <row r="185" spans="1:5" ht="12" customHeight="1">
      <c r="A185" s="29" t="s">
        <v>15</v>
      </c>
      <c r="B185" s="24">
        <v>3436</v>
      </c>
      <c r="C185" s="24">
        <v>1277</v>
      </c>
      <c r="D185" s="33">
        <f t="shared" si="6"/>
        <v>4713</v>
      </c>
      <c r="E185" s="29"/>
    </row>
    <row r="186" spans="1:5" ht="12" customHeight="1">
      <c r="A186" s="29" t="s">
        <v>13</v>
      </c>
      <c r="B186" s="24">
        <v>206</v>
      </c>
      <c r="C186" s="24">
        <v>105</v>
      </c>
      <c r="D186" s="33">
        <f t="shared" si="6"/>
        <v>311</v>
      </c>
      <c r="E186" s="29"/>
    </row>
    <row r="187" spans="1:5" ht="12" customHeight="1">
      <c r="A187" s="29" t="s">
        <v>11</v>
      </c>
      <c r="B187" s="24">
        <v>968</v>
      </c>
      <c r="C187" s="24">
        <v>408</v>
      </c>
      <c r="D187" s="33">
        <f t="shared" si="6"/>
        <v>1376</v>
      </c>
      <c r="E187" s="29"/>
    </row>
    <row r="188" spans="1:5" ht="16.5" customHeight="1">
      <c r="A188" s="23" t="s">
        <v>99</v>
      </c>
      <c r="B188" s="40"/>
      <c r="C188" s="40"/>
      <c r="D188" s="33"/>
      <c r="E188" s="29"/>
    </row>
    <row r="189" spans="1:5" ht="12" customHeight="1">
      <c r="A189" s="29" t="s">
        <v>14</v>
      </c>
      <c r="B189" s="24">
        <v>2368</v>
      </c>
      <c r="C189" s="24">
        <v>779</v>
      </c>
      <c r="D189" s="33">
        <f>B189+C189</f>
        <v>3147</v>
      </c>
      <c r="E189" s="29"/>
    </row>
    <row r="190" spans="1:5" ht="12" customHeight="1">
      <c r="A190" s="28" t="s">
        <v>51</v>
      </c>
      <c r="B190" s="24">
        <v>866</v>
      </c>
      <c r="C190" s="24">
        <v>327</v>
      </c>
      <c r="D190" s="33">
        <f t="shared" si="6"/>
        <v>1193</v>
      </c>
      <c r="E190" s="29"/>
    </row>
    <row r="191" spans="1:5" ht="12" customHeight="1">
      <c r="A191" s="29" t="s">
        <v>15</v>
      </c>
      <c r="B191" s="24">
        <v>917</v>
      </c>
      <c r="C191" s="24">
        <v>417</v>
      </c>
      <c r="D191" s="33">
        <f t="shared" si="6"/>
        <v>1334</v>
      </c>
      <c r="E191" s="29"/>
    </row>
    <row r="192" spans="1:5" ht="12" customHeight="1">
      <c r="A192" s="29" t="s">
        <v>13</v>
      </c>
      <c r="B192" s="24">
        <v>60</v>
      </c>
      <c r="C192" s="24">
        <v>31</v>
      </c>
      <c r="D192" s="33">
        <f t="shared" si="6"/>
        <v>91</v>
      </c>
      <c r="E192" s="29"/>
    </row>
    <row r="193" spans="1:5" ht="12" customHeight="1">
      <c r="A193" s="29" t="s">
        <v>11</v>
      </c>
      <c r="B193" s="24">
        <v>221</v>
      </c>
      <c r="C193" s="24">
        <v>111</v>
      </c>
      <c r="D193" s="33">
        <f t="shared" si="6"/>
        <v>332</v>
      </c>
      <c r="E193" s="29"/>
    </row>
    <row r="194" spans="1:5" ht="16.5" customHeight="1">
      <c r="A194" s="23" t="s">
        <v>7</v>
      </c>
      <c r="B194" s="40"/>
      <c r="C194" s="40"/>
      <c r="D194" s="33"/>
      <c r="E194" s="29"/>
    </row>
    <row r="195" spans="1:5" ht="12" customHeight="1">
      <c r="A195" s="29" t="s">
        <v>14</v>
      </c>
      <c r="B195" s="24">
        <f>SUM(B149,B154,B159,B165,B171,B177,B183,B189)</f>
        <v>250301</v>
      </c>
      <c r="C195" s="24">
        <f aca="true" t="shared" si="7" ref="B195:C198">C149+C154+C159+C165+C171+C177+C183+C189</f>
        <v>157515</v>
      </c>
      <c r="D195" s="33">
        <f>B195+C195</f>
        <v>407816</v>
      </c>
      <c r="E195" s="29"/>
    </row>
    <row r="196" spans="1:5" ht="12" customHeight="1">
      <c r="A196" s="28" t="s">
        <v>51</v>
      </c>
      <c r="B196" s="24">
        <f>SUM(B150,B155,B160,B166,B172,B178,B184,B190)</f>
        <v>63431</v>
      </c>
      <c r="C196" s="24">
        <f t="shared" si="7"/>
        <v>12384</v>
      </c>
      <c r="D196" s="33">
        <f>B196+C196</f>
        <v>75815</v>
      </c>
      <c r="E196" s="29"/>
    </row>
    <row r="197" spans="1:5" ht="12" customHeight="1">
      <c r="A197" s="29" t="s">
        <v>15</v>
      </c>
      <c r="B197" s="24">
        <f t="shared" si="7"/>
        <v>169776</v>
      </c>
      <c r="C197" s="24">
        <f t="shared" si="7"/>
        <v>108648</v>
      </c>
      <c r="D197" s="33">
        <f>B197+C197</f>
        <v>278424</v>
      </c>
      <c r="E197" s="29"/>
    </row>
    <row r="198" spans="1:5" ht="12" customHeight="1">
      <c r="A198" s="29" t="s">
        <v>13</v>
      </c>
      <c r="B198" s="24">
        <f t="shared" si="7"/>
        <v>12907</v>
      </c>
      <c r="C198" s="24">
        <f t="shared" si="7"/>
        <v>7968</v>
      </c>
      <c r="D198" s="24">
        <f>D152+D157+D162+D168+D174+D180+D186+D192</f>
        <v>20875</v>
      </c>
      <c r="E198" s="29"/>
    </row>
    <row r="199" spans="1:5" ht="12" customHeight="1">
      <c r="A199" s="22" t="s">
        <v>11</v>
      </c>
      <c r="B199" s="25">
        <f>B163+B169+B175+B181+B187+B193</f>
        <v>13837</v>
      </c>
      <c r="C199" s="25">
        <f>C163+C169+C175+C181+C187+C193</f>
        <v>7969</v>
      </c>
      <c r="D199" s="25">
        <f>D163+D169+D175+D181+D187+D193</f>
        <v>21806</v>
      </c>
      <c r="E199" s="29"/>
    </row>
    <row r="200" spans="1:7" ht="25.5" customHeight="1">
      <c r="A200" s="95" t="s">
        <v>100</v>
      </c>
      <c r="B200" s="95"/>
      <c r="C200" s="95"/>
      <c r="D200" s="95"/>
      <c r="E200" s="17"/>
      <c r="F200" s="2"/>
      <c r="G200" s="2"/>
    </row>
    <row r="201" spans="1:4" ht="12.75">
      <c r="A201" s="1" t="s">
        <v>59</v>
      </c>
      <c r="B201" s="1"/>
      <c r="C201" s="1"/>
      <c r="D201" s="1"/>
    </row>
    <row r="202" spans="1:5" ht="29.25" customHeight="1">
      <c r="A202" s="100" t="s">
        <v>106</v>
      </c>
      <c r="B202" s="101"/>
      <c r="C202" s="101"/>
      <c r="D202" s="102"/>
      <c r="E202" s="102"/>
    </row>
    <row r="203" spans="1:5" ht="15.75" customHeight="1">
      <c r="A203" s="26"/>
      <c r="B203" s="26" t="s">
        <v>8</v>
      </c>
      <c r="C203" s="26" t="s">
        <v>9</v>
      </c>
      <c r="D203" s="26" t="s">
        <v>7</v>
      </c>
      <c r="E203" s="29"/>
    </row>
    <row r="204" spans="1:5" ht="16.5" customHeight="1">
      <c r="A204" s="31" t="s">
        <v>101</v>
      </c>
      <c r="B204" s="29"/>
      <c r="C204" s="29"/>
      <c r="D204" s="29"/>
      <c r="E204" s="29"/>
    </row>
    <row r="205" spans="1:5" ht="12" customHeight="1">
      <c r="A205" s="29" t="s">
        <v>14</v>
      </c>
      <c r="B205" s="19">
        <v>109.156</v>
      </c>
      <c r="C205" s="19">
        <v>99.24</v>
      </c>
      <c r="D205" s="19">
        <f>B205+C205</f>
        <v>208.39600000000002</v>
      </c>
      <c r="E205" s="29"/>
    </row>
    <row r="206" spans="1:5" ht="12" customHeight="1">
      <c r="A206" s="28" t="s">
        <v>51</v>
      </c>
      <c r="B206" s="19">
        <v>0.005</v>
      </c>
      <c r="C206" s="19">
        <v>0.005</v>
      </c>
      <c r="D206" s="19">
        <f aca="true" t="shared" si="8" ref="D206:D253">B206+C206</f>
        <v>0.01</v>
      </c>
      <c r="E206" s="29"/>
    </row>
    <row r="207" spans="1:5" ht="12" customHeight="1">
      <c r="A207" s="29" t="s">
        <v>15</v>
      </c>
      <c r="B207" s="19">
        <v>102.479</v>
      </c>
      <c r="C207" s="19">
        <v>89.297</v>
      </c>
      <c r="D207" s="19">
        <f t="shared" si="8"/>
        <v>191.776</v>
      </c>
      <c r="E207" s="29"/>
    </row>
    <row r="208" spans="1:5" ht="12" customHeight="1">
      <c r="A208" s="29" t="s">
        <v>13</v>
      </c>
      <c r="B208" s="19">
        <v>10.739</v>
      </c>
      <c r="C208" s="19">
        <v>7.165</v>
      </c>
      <c r="D208" s="19">
        <f t="shared" si="8"/>
        <v>17.904</v>
      </c>
      <c r="E208" s="29"/>
    </row>
    <row r="209" spans="1:5" ht="13.5" customHeight="1">
      <c r="A209" s="23" t="s">
        <v>93</v>
      </c>
      <c r="B209" s="39"/>
      <c r="C209" s="39"/>
      <c r="D209" s="19"/>
      <c r="E209" s="29"/>
    </row>
    <row r="210" spans="1:5" ht="12" customHeight="1">
      <c r="A210" s="29" t="s">
        <v>14</v>
      </c>
      <c r="B210" s="19">
        <v>2207.221</v>
      </c>
      <c r="C210" s="19">
        <v>1588.626</v>
      </c>
      <c r="D210" s="19">
        <f t="shared" si="8"/>
        <v>3795.8469999999998</v>
      </c>
      <c r="E210" s="29"/>
    </row>
    <row r="211" spans="1:5" ht="12" customHeight="1">
      <c r="A211" s="28" t="s">
        <v>51</v>
      </c>
      <c r="B211" s="19">
        <v>14.17</v>
      </c>
      <c r="C211" s="19">
        <v>1.968</v>
      </c>
      <c r="D211" s="19">
        <f t="shared" si="8"/>
        <v>16.137999999999998</v>
      </c>
      <c r="E211" s="29"/>
    </row>
    <row r="212" spans="1:5" ht="12" customHeight="1">
      <c r="A212" s="29" t="s">
        <v>15</v>
      </c>
      <c r="B212" s="19">
        <v>2955.096</v>
      </c>
      <c r="C212" s="19">
        <v>1999.626</v>
      </c>
      <c r="D212" s="19">
        <f t="shared" si="8"/>
        <v>4954.722</v>
      </c>
      <c r="E212" s="29"/>
    </row>
    <row r="213" spans="1:5" ht="12" customHeight="1">
      <c r="A213" s="29" t="s">
        <v>13</v>
      </c>
      <c r="B213" s="19">
        <v>163.605</v>
      </c>
      <c r="C213" s="19">
        <v>112.57</v>
      </c>
      <c r="D213" s="19">
        <f t="shared" si="8"/>
        <v>276.17499999999995</v>
      </c>
      <c r="E213" s="29"/>
    </row>
    <row r="214" spans="1:5" ht="13.5" customHeight="1">
      <c r="A214" s="23" t="s">
        <v>94</v>
      </c>
      <c r="B214" s="39"/>
      <c r="C214" s="39"/>
      <c r="D214" s="19"/>
      <c r="E214" s="29"/>
    </row>
    <row r="215" spans="1:5" ht="12" customHeight="1">
      <c r="A215" s="29" t="s">
        <v>14</v>
      </c>
      <c r="B215" s="19">
        <v>1180.537</v>
      </c>
      <c r="C215" s="19">
        <v>788.85</v>
      </c>
      <c r="D215" s="19">
        <f t="shared" si="8"/>
        <v>1969.3870000000002</v>
      </c>
      <c r="E215" s="29"/>
    </row>
    <row r="216" spans="1:5" ht="12" customHeight="1">
      <c r="A216" s="28" t="s">
        <v>51</v>
      </c>
      <c r="B216" s="19">
        <v>49.537</v>
      </c>
      <c r="C216" s="19">
        <v>7.932</v>
      </c>
      <c r="D216" s="19">
        <f t="shared" si="8"/>
        <v>57.469</v>
      </c>
      <c r="E216" s="29"/>
    </row>
    <row r="217" spans="1:5" ht="12" customHeight="1">
      <c r="A217" s="29" t="s">
        <v>15</v>
      </c>
      <c r="B217" s="19">
        <v>1566.153</v>
      </c>
      <c r="C217" s="19">
        <v>1146.392</v>
      </c>
      <c r="D217" s="19">
        <f t="shared" si="8"/>
        <v>2712.545</v>
      </c>
      <c r="E217" s="29"/>
    </row>
    <row r="218" spans="1:5" ht="12" customHeight="1">
      <c r="A218" s="29" t="s">
        <v>13</v>
      </c>
      <c r="B218" s="19">
        <v>79.333</v>
      </c>
      <c r="C218" s="19">
        <v>57.455</v>
      </c>
      <c r="D218" s="19">
        <f t="shared" si="8"/>
        <v>136.788</v>
      </c>
      <c r="E218" s="29"/>
    </row>
    <row r="219" spans="1:5" ht="12" customHeight="1">
      <c r="A219" s="29" t="s">
        <v>11</v>
      </c>
      <c r="B219" s="19">
        <f>36.45+0.008</f>
        <v>36.458000000000006</v>
      </c>
      <c r="C219" s="19">
        <f>32.029+0.008</f>
        <v>32.037000000000006</v>
      </c>
      <c r="D219" s="19">
        <f t="shared" si="8"/>
        <v>68.495</v>
      </c>
      <c r="E219" s="29"/>
    </row>
    <row r="220" spans="1:5" ht="13.5" customHeight="1">
      <c r="A220" s="23" t="s">
        <v>95</v>
      </c>
      <c r="B220" s="39"/>
      <c r="C220" s="39"/>
      <c r="D220" s="19"/>
      <c r="E220" s="29"/>
    </row>
    <row r="221" spans="1:5" ht="12" customHeight="1">
      <c r="A221" s="29" t="s">
        <v>14</v>
      </c>
      <c r="B221" s="19">
        <v>533.924</v>
      </c>
      <c r="C221" s="19">
        <v>226.485</v>
      </c>
      <c r="D221" s="19">
        <f t="shared" si="8"/>
        <v>760.409</v>
      </c>
      <c r="E221" s="29"/>
    </row>
    <row r="222" spans="1:5" ht="12" customHeight="1">
      <c r="A222" s="28" t="s">
        <v>51</v>
      </c>
      <c r="B222" s="19">
        <v>76.278</v>
      </c>
      <c r="C222" s="19">
        <v>12.993</v>
      </c>
      <c r="D222" s="19">
        <f t="shared" si="8"/>
        <v>89.271</v>
      </c>
      <c r="E222" s="29"/>
    </row>
    <row r="223" spans="1:5" ht="12" customHeight="1">
      <c r="A223" s="29" t="s">
        <v>15</v>
      </c>
      <c r="B223" s="19">
        <v>519.301</v>
      </c>
      <c r="C223" s="19">
        <v>292.667</v>
      </c>
      <c r="D223" s="19">
        <f t="shared" si="8"/>
        <v>811.9680000000001</v>
      </c>
      <c r="E223" s="29"/>
    </row>
    <row r="224" spans="1:5" ht="12" customHeight="1">
      <c r="A224" s="29" t="s">
        <v>13</v>
      </c>
      <c r="B224" s="19">
        <v>19.169</v>
      </c>
      <c r="C224" s="19">
        <v>15.109</v>
      </c>
      <c r="D224" s="19">
        <f t="shared" si="8"/>
        <v>34.278</v>
      </c>
      <c r="E224" s="29"/>
    </row>
    <row r="225" spans="1:5" ht="12" customHeight="1">
      <c r="A225" s="29" t="s">
        <v>11</v>
      </c>
      <c r="B225" s="19">
        <v>38.948</v>
      </c>
      <c r="C225" s="19">
        <v>24.089</v>
      </c>
      <c r="D225" s="19">
        <f t="shared" si="8"/>
        <v>63.037</v>
      </c>
      <c r="E225" s="29"/>
    </row>
    <row r="226" spans="1:5" ht="13.5" customHeight="1">
      <c r="A226" s="23" t="s">
        <v>96</v>
      </c>
      <c r="B226" s="39"/>
      <c r="C226" s="39"/>
      <c r="D226" s="19"/>
      <c r="E226" s="29"/>
    </row>
    <row r="227" spans="1:5" ht="12" customHeight="1">
      <c r="A227" s="29" t="s">
        <v>14</v>
      </c>
      <c r="B227" s="19">
        <v>436.793</v>
      </c>
      <c r="C227" s="19">
        <v>125.511</v>
      </c>
      <c r="D227" s="19">
        <f t="shared" si="8"/>
        <v>562.304</v>
      </c>
      <c r="E227" s="29"/>
    </row>
    <row r="228" spans="1:5" ht="12" customHeight="1">
      <c r="A228" s="28" t="s">
        <v>51</v>
      </c>
      <c r="B228" s="19">
        <v>84.411</v>
      </c>
      <c r="C228" s="19">
        <v>13.647</v>
      </c>
      <c r="D228" s="19">
        <f t="shared" si="8"/>
        <v>98.058</v>
      </c>
      <c r="E228" s="29"/>
    </row>
    <row r="229" spans="1:5" ht="12" customHeight="1">
      <c r="A229" s="29" t="s">
        <v>15</v>
      </c>
      <c r="B229" s="19">
        <v>370.49</v>
      </c>
      <c r="C229" s="19">
        <v>138.384</v>
      </c>
      <c r="D229" s="19">
        <f t="shared" si="8"/>
        <v>508.874</v>
      </c>
      <c r="E229" s="29"/>
    </row>
    <row r="230" spans="1:5" ht="12" customHeight="1">
      <c r="A230" s="29" t="s">
        <v>13</v>
      </c>
      <c r="B230" s="19">
        <v>9.731</v>
      </c>
      <c r="C230" s="19">
        <v>7.224</v>
      </c>
      <c r="D230" s="19">
        <f t="shared" si="8"/>
        <v>16.955</v>
      </c>
      <c r="E230" s="29"/>
    </row>
    <row r="231" spans="1:5" ht="12" customHeight="1">
      <c r="A231" s="29" t="s">
        <v>11</v>
      </c>
      <c r="B231" s="19">
        <v>36.283</v>
      </c>
      <c r="C231" s="19">
        <v>15.47</v>
      </c>
      <c r="D231" s="19">
        <f t="shared" si="8"/>
        <v>51.753</v>
      </c>
      <c r="E231" s="29"/>
    </row>
    <row r="232" spans="1:5" ht="13.5" customHeight="1">
      <c r="A232" s="23" t="s">
        <v>102</v>
      </c>
      <c r="B232" s="39"/>
      <c r="C232" s="39"/>
      <c r="D232" s="19"/>
      <c r="E232" s="29"/>
    </row>
    <row r="233" spans="1:5" ht="12" customHeight="1">
      <c r="A233" s="29" t="s">
        <v>14</v>
      </c>
      <c r="B233" s="19">
        <v>301.342</v>
      </c>
      <c r="C233" s="19">
        <v>77.779</v>
      </c>
      <c r="D233" s="19">
        <f t="shared" si="8"/>
        <v>379.121</v>
      </c>
      <c r="E233" s="29"/>
    </row>
    <row r="234" spans="1:5" ht="12" customHeight="1">
      <c r="A234" s="28" t="s">
        <v>51</v>
      </c>
      <c r="B234" s="19">
        <v>56.835</v>
      </c>
      <c r="C234" s="19">
        <v>10.222</v>
      </c>
      <c r="D234" s="19">
        <f t="shared" si="8"/>
        <v>67.057</v>
      </c>
      <c r="E234" s="29"/>
    </row>
    <row r="235" spans="1:5" ht="12" customHeight="1">
      <c r="A235" s="29" t="s">
        <v>15</v>
      </c>
      <c r="B235" s="19">
        <v>244.966</v>
      </c>
      <c r="C235" s="19">
        <v>77.234</v>
      </c>
      <c r="D235" s="19">
        <f t="shared" si="8"/>
        <v>322.2</v>
      </c>
      <c r="E235" s="29"/>
    </row>
    <row r="236" spans="1:5" ht="12" customHeight="1">
      <c r="A236" s="29" t="s">
        <v>13</v>
      </c>
      <c r="B236" s="19">
        <v>6.808</v>
      </c>
      <c r="C236" s="19">
        <v>4.047</v>
      </c>
      <c r="D236" s="19">
        <f t="shared" si="8"/>
        <v>10.855</v>
      </c>
      <c r="E236" s="29"/>
    </row>
    <row r="237" spans="1:5" ht="12" customHeight="1">
      <c r="A237" s="29" t="s">
        <v>11</v>
      </c>
      <c r="B237" s="19">
        <v>26.957</v>
      </c>
      <c r="C237" s="19">
        <v>8.904</v>
      </c>
      <c r="D237" s="19">
        <f t="shared" si="8"/>
        <v>35.861000000000004</v>
      </c>
      <c r="E237" s="29"/>
    </row>
    <row r="238" spans="1:5" ht="13.5" customHeight="1">
      <c r="A238" s="23" t="s">
        <v>98</v>
      </c>
      <c r="B238" s="39"/>
      <c r="C238" s="39"/>
      <c r="D238" s="19"/>
      <c r="E238" s="29"/>
    </row>
    <row r="239" spans="1:5" ht="12" customHeight="1">
      <c r="A239" s="29" t="s">
        <v>14</v>
      </c>
      <c r="B239" s="19">
        <v>146.503</v>
      </c>
      <c r="C239" s="19">
        <v>42.631</v>
      </c>
      <c r="D239" s="19">
        <f t="shared" si="8"/>
        <v>189.134</v>
      </c>
      <c r="E239" s="29"/>
    </row>
    <row r="240" spans="1:5" ht="12" customHeight="1">
      <c r="A240" s="28" t="s">
        <v>51</v>
      </c>
      <c r="B240" s="19">
        <v>18.902</v>
      </c>
      <c r="C240" s="19">
        <v>5.07</v>
      </c>
      <c r="D240" s="19">
        <f t="shared" si="8"/>
        <v>23.972</v>
      </c>
      <c r="E240" s="29"/>
    </row>
    <row r="241" spans="1:5" ht="12" customHeight="1">
      <c r="A241" s="29" t="s">
        <v>15</v>
      </c>
      <c r="B241" s="19">
        <v>92.752</v>
      </c>
      <c r="C241" s="19">
        <v>35.967</v>
      </c>
      <c r="D241" s="19">
        <f t="shared" si="8"/>
        <v>128.719</v>
      </c>
      <c r="E241" s="29"/>
    </row>
    <row r="242" spans="1:5" ht="12" customHeight="1">
      <c r="A242" s="29" t="s">
        <v>13</v>
      </c>
      <c r="B242" s="19">
        <v>2.31</v>
      </c>
      <c r="C242" s="19">
        <v>1.98</v>
      </c>
      <c r="D242" s="19">
        <f t="shared" si="8"/>
        <v>4.29</v>
      </c>
      <c r="E242" s="29"/>
    </row>
    <row r="243" spans="1:5" ht="12" customHeight="1">
      <c r="A243" s="29" t="s">
        <v>11</v>
      </c>
      <c r="B243" s="19">
        <v>10.144</v>
      </c>
      <c r="C243" s="19">
        <v>4.358</v>
      </c>
      <c r="D243" s="19">
        <f t="shared" si="8"/>
        <v>14.501999999999999</v>
      </c>
      <c r="E243" s="29"/>
    </row>
    <row r="244" spans="1:5" ht="13.5" customHeight="1">
      <c r="A244" s="23" t="s">
        <v>99</v>
      </c>
      <c r="B244" s="39"/>
      <c r="C244" s="39"/>
      <c r="D244" s="19"/>
      <c r="E244" s="29"/>
    </row>
    <row r="245" spans="1:5" ht="12" customHeight="1">
      <c r="A245" s="29" t="s">
        <v>14</v>
      </c>
      <c r="B245" s="19">
        <v>51.618</v>
      </c>
      <c r="C245" s="19">
        <v>16.273</v>
      </c>
      <c r="D245" s="19">
        <f t="shared" si="8"/>
        <v>67.891</v>
      </c>
      <c r="E245" s="29"/>
    </row>
    <row r="246" spans="1:5" ht="12" customHeight="1">
      <c r="A246" s="28" t="s">
        <v>51</v>
      </c>
      <c r="B246" s="19">
        <v>3.298</v>
      </c>
      <c r="C246" s="19">
        <v>1.292</v>
      </c>
      <c r="D246" s="19">
        <f t="shared" si="8"/>
        <v>4.59</v>
      </c>
      <c r="E246" s="29"/>
    </row>
    <row r="247" spans="1:5" ht="12" customHeight="1">
      <c r="A247" s="29" t="s">
        <v>15</v>
      </c>
      <c r="B247" s="19">
        <v>21.112</v>
      </c>
      <c r="C247" s="19">
        <v>9.48</v>
      </c>
      <c r="D247" s="19">
        <f t="shared" si="8"/>
        <v>30.592</v>
      </c>
      <c r="E247" s="29"/>
    </row>
    <row r="248" spans="1:5" ht="12" customHeight="1">
      <c r="A248" s="29" t="s">
        <v>13</v>
      </c>
      <c r="B248" s="19">
        <v>0.841</v>
      </c>
      <c r="C248" s="19">
        <v>0.542</v>
      </c>
      <c r="D248" s="19">
        <f t="shared" si="8"/>
        <v>1.383</v>
      </c>
      <c r="E248" s="29"/>
    </row>
    <row r="249" spans="1:5" ht="12" customHeight="1">
      <c r="A249" s="29" t="s">
        <v>11</v>
      </c>
      <c r="B249" s="19">
        <v>2.227</v>
      </c>
      <c r="C249" s="19">
        <v>1.069</v>
      </c>
      <c r="D249" s="19">
        <f t="shared" si="8"/>
        <v>3.296</v>
      </c>
      <c r="E249" s="29"/>
    </row>
    <row r="250" spans="1:5" ht="12" customHeight="1">
      <c r="A250" s="28"/>
      <c r="B250" s="59"/>
      <c r="C250" s="59"/>
      <c r="E250" s="29"/>
    </row>
    <row r="251" spans="1:5" ht="13.5" customHeight="1">
      <c r="A251" s="23" t="s">
        <v>7</v>
      </c>
      <c r="B251" s="39"/>
      <c r="C251" s="39"/>
      <c r="D251" s="19"/>
      <c r="E251" s="29"/>
    </row>
    <row r="252" spans="1:5" ht="12" customHeight="1">
      <c r="A252" s="29" t="s">
        <v>14</v>
      </c>
      <c r="B252" s="35">
        <f aca="true" t="shared" si="9" ref="B252:C255">B205+B210+B215+B221+B227+B233+B239+B245</f>
        <v>4967.093999999999</v>
      </c>
      <c r="C252" s="35">
        <f t="shared" si="9"/>
        <v>2965.395</v>
      </c>
      <c r="D252" s="19">
        <f>B252+C252</f>
        <v>7932.489</v>
      </c>
      <c r="E252" s="29"/>
    </row>
    <row r="253" spans="1:5" ht="12" customHeight="1">
      <c r="A253" s="28" t="s">
        <v>51</v>
      </c>
      <c r="B253" s="35">
        <f t="shared" si="9"/>
        <v>303.436</v>
      </c>
      <c r="C253" s="35">
        <f t="shared" si="9"/>
        <v>53.129000000000005</v>
      </c>
      <c r="D253" s="19">
        <f t="shared" si="8"/>
        <v>356.565</v>
      </c>
      <c r="E253" s="29"/>
    </row>
    <row r="254" spans="1:5" ht="12" customHeight="1">
      <c r="A254" s="29" t="s">
        <v>15</v>
      </c>
      <c r="B254" s="35">
        <f t="shared" si="9"/>
        <v>5872.349000000001</v>
      </c>
      <c r="C254" s="35">
        <f t="shared" si="9"/>
        <v>3789.0469999999996</v>
      </c>
      <c r="D254" s="19">
        <f>B254+C254</f>
        <v>9661.396</v>
      </c>
      <c r="E254" s="29"/>
    </row>
    <row r="255" spans="1:5" ht="12" customHeight="1">
      <c r="A255" s="29" t="s">
        <v>13</v>
      </c>
      <c r="B255" s="35">
        <f t="shared" si="9"/>
        <v>292.536</v>
      </c>
      <c r="C255" s="35">
        <f t="shared" si="9"/>
        <v>206.09199999999998</v>
      </c>
      <c r="D255" s="35">
        <f>D208+D213+D218+D224+D230+D236+D242+D248</f>
        <v>498.628</v>
      </c>
      <c r="E255" s="29"/>
    </row>
    <row r="256" spans="1:5" ht="12" customHeight="1">
      <c r="A256" s="22" t="s">
        <v>11</v>
      </c>
      <c r="B256" s="21">
        <f>B219+B225+B231+B237+B243+B249</f>
        <v>151.01700000000002</v>
      </c>
      <c r="C256" s="21">
        <f>C219+C225+C231+C237+C243+C249</f>
        <v>85.927</v>
      </c>
      <c r="D256" s="21">
        <f>D219+D225+D231+D237+D243+D249</f>
        <v>236.94400000000002</v>
      </c>
      <c r="E256" s="29"/>
    </row>
    <row r="257" spans="1:4" ht="25.5" customHeight="1">
      <c r="A257" s="103" t="s">
        <v>85</v>
      </c>
      <c r="B257" s="98"/>
      <c r="C257" s="98"/>
      <c r="D257" s="98"/>
    </row>
    <row r="258" spans="1:4" ht="12.75" customHeight="1">
      <c r="A258" s="1" t="s">
        <v>60</v>
      </c>
      <c r="B258" s="1"/>
      <c r="C258" s="1"/>
      <c r="D258" s="1"/>
    </row>
    <row r="259" spans="1:4" ht="27" customHeight="1">
      <c r="A259" s="99" t="s">
        <v>103</v>
      </c>
      <c r="B259" s="118"/>
      <c r="C259" s="118"/>
      <c r="D259" s="118"/>
    </row>
    <row r="260" spans="1:4" ht="15.75" customHeight="1">
      <c r="A260" s="26"/>
      <c r="B260" s="26" t="s">
        <v>8</v>
      </c>
      <c r="C260" s="26" t="s">
        <v>9</v>
      </c>
      <c r="D260" s="26" t="s">
        <v>7</v>
      </c>
    </row>
    <row r="261" spans="1:4" ht="16.5" customHeight="1">
      <c r="A261" s="23" t="s">
        <v>0</v>
      </c>
      <c r="B261" s="29"/>
      <c r="C261" s="29"/>
      <c r="D261" s="29"/>
    </row>
    <row r="262" spans="1:4" ht="12.75" customHeight="1">
      <c r="A262" s="29" t="s">
        <v>20</v>
      </c>
      <c r="B262" s="24">
        <v>10718</v>
      </c>
      <c r="C262" s="24">
        <v>3050</v>
      </c>
      <c r="D262" s="33">
        <f>B262+C262</f>
        <v>13768</v>
      </c>
    </row>
    <row r="263" spans="1:4" ht="12.75" customHeight="1">
      <c r="A263" s="28" t="s">
        <v>51</v>
      </c>
      <c r="B263" s="24">
        <v>7638</v>
      </c>
      <c r="C263" s="24">
        <v>1334</v>
      </c>
      <c r="D263" s="33">
        <f>B263+C263</f>
        <v>8972</v>
      </c>
    </row>
    <row r="264" spans="1:4" ht="12.75" customHeight="1">
      <c r="A264" s="29" t="s">
        <v>21</v>
      </c>
      <c r="B264" s="24">
        <v>2438</v>
      </c>
      <c r="C264" s="24">
        <v>1183</v>
      </c>
      <c r="D264" s="33">
        <f>B264+C264</f>
        <v>3621</v>
      </c>
    </row>
    <row r="265" spans="1:4" ht="12.75" customHeight="1">
      <c r="A265" s="29" t="s">
        <v>13</v>
      </c>
      <c r="B265" s="24">
        <v>3</v>
      </c>
      <c r="C265" s="24">
        <v>9</v>
      </c>
      <c r="D265" s="33">
        <f>B265+C265</f>
        <v>12</v>
      </c>
    </row>
    <row r="266" spans="1:4" ht="12.75" customHeight="1">
      <c r="A266" s="29" t="s">
        <v>11</v>
      </c>
      <c r="B266" s="24">
        <v>112</v>
      </c>
      <c r="C266" s="24">
        <v>57</v>
      </c>
      <c r="D266" s="33">
        <f>B266+C266</f>
        <v>169</v>
      </c>
    </row>
    <row r="267" spans="1:4" ht="16.5" customHeight="1">
      <c r="A267" s="23" t="s">
        <v>10</v>
      </c>
      <c r="B267" s="24"/>
      <c r="C267" s="24"/>
      <c r="D267" s="33"/>
    </row>
    <row r="268" spans="1:4" ht="12.75" customHeight="1">
      <c r="A268" s="29" t="s">
        <v>20</v>
      </c>
      <c r="B268" s="24">
        <v>18854</v>
      </c>
      <c r="C268" s="24">
        <v>5736</v>
      </c>
      <c r="D268" s="33">
        <f aca="true" t="shared" si="10" ref="D268:D275">B268+C268</f>
        <v>24590</v>
      </c>
    </row>
    <row r="269" spans="1:4" ht="12.75" customHeight="1">
      <c r="A269" s="28" t="s">
        <v>51</v>
      </c>
      <c r="B269" s="24">
        <v>13066</v>
      </c>
      <c r="C269" s="24">
        <v>1862</v>
      </c>
      <c r="D269" s="33">
        <f t="shared" si="10"/>
        <v>14928</v>
      </c>
    </row>
    <row r="270" spans="1:4" ht="12.75" customHeight="1">
      <c r="A270" s="29" t="s">
        <v>21</v>
      </c>
      <c r="B270" s="24">
        <v>8471</v>
      </c>
      <c r="C270" s="24">
        <v>3566</v>
      </c>
      <c r="D270" s="33">
        <f t="shared" si="10"/>
        <v>12037</v>
      </c>
    </row>
    <row r="271" spans="1:4" ht="12.75" customHeight="1">
      <c r="A271" s="29" t="s">
        <v>13</v>
      </c>
      <c r="B271" s="24">
        <v>60</v>
      </c>
      <c r="C271" s="24">
        <v>44</v>
      </c>
      <c r="D271" s="33">
        <f>B271+C271</f>
        <v>104</v>
      </c>
    </row>
    <row r="272" spans="1:4" ht="12.75" customHeight="1">
      <c r="A272" s="29" t="s">
        <v>11</v>
      </c>
      <c r="B272" s="24">
        <v>1271</v>
      </c>
      <c r="C272" s="24">
        <v>575</v>
      </c>
      <c r="D272" s="33">
        <f t="shared" si="10"/>
        <v>1846</v>
      </c>
    </row>
    <row r="273" spans="1:4" ht="16.5" customHeight="1">
      <c r="A273" s="23" t="s">
        <v>3</v>
      </c>
      <c r="B273" s="24"/>
      <c r="C273" s="24"/>
      <c r="D273" s="33"/>
    </row>
    <row r="274" spans="1:4" ht="12.75" customHeight="1">
      <c r="A274" s="29" t="s">
        <v>20</v>
      </c>
      <c r="B274" s="24">
        <v>576</v>
      </c>
      <c r="C274" s="24">
        <v>38</v>
      </c>
      <c r="D274" s="33">
        <f t="shared" si="10"/>
        <v>614</v>
      </c>
    </row>
    <row r="275" spans="1:4" ht="12.75" customHeight="1">
      <c r="A275" s="28" t="s">
        <v>51</v>
      </c>
      <c r="B275" s="24">
        <v>411</v>
      </c>
      <c r="C275" s="24">
        <v>14</v>
      </c>
      <c r="D275" s="33">
        <f t="shared" si="10"/>
        <v>425</v>
      </c>
    </row>
    <row r="276" spans="1:4" ht="12.75" customHeight="1">
      <c r="A276" s="29" t="s">
        <v>21</v>
      </c>
      <c r="B276" s="24">
        <v>219</v>
      </c>
      <c r="C276" s="24">
        <v>22</v>
      </c>
      <c r="D276" s="33">
        <f>B276+C276</f>
        <v>241</v>
      </c>
    </row>
    <row r="277" spans="1:4" ht="12.75" customHeight="1">
      <c r="A277" s="29" t="s">
        <v>13</v>
      </c>
      <c r="B277" s="24">
        <v>9</v>
      </c>
      <c r="C277" s="82" t="s">
        <v>74</v>
      </c>
      <c r="D277" s="33">
        <f>SUM(B277:C277)</f>
        <v>9</v>
      </c>
    </row>
    <row r="278" spans="1:4" ht="12.75" customHeight="1">
      <c r="A278" s="29" t="s">
        <v>11</v>
      </c>
      <c r="B278" s="24">
        <v>53</v>
      </c>
      <c r="C278" s="25">
        <v>3</v>
      </c>
      <c r="D278" s="33">
        <f>B278+C278</f>
        <v>56</v>
      </c>
    </row>
    <row r="279" spans="1:4" ht="12.75">
      <c r="A279" s="96" t="s">
        <v>107</v>
      </c>
      <c r="B279" s="107"/>
      <c r="C279" s="107"/>
      <c r="D279" s="108"/>
    </row>
    <row r="280" spans="1:4" ht="12.75" customHeight="1">
      <c r="A280" s="93"/>
      <c r="B280" s="94"/>
      <c r="C280" s="94"/>
      <c r="D280" s="94"/>
    </row>
    <row r="281" spans="1:4" ht="12.75" customHeight="1">
      <c r="A281" s="5"/>
      <c r="B281" s="2"/>
      <c r="C281" s="2"/>
      <c r="D281" s="2"/>
    </row>
    <row r="282" spans="1:4" ht="12.75">
      <c r="A282" s="29"/>
      <c r="B282" s="24"/>
      <c r="C282" s="24"/>
      <c r="D282" s="24"/>
    </row>
    <row r="283" spans="1:4" ht="12.75">
      <c r="A283" s="1" t="s">
        <v>61</v>
      </c>
      <c r="B283" s="1"/>
      <c r="C283" s="1"/>
      <c r="D283" s="1"/>
    </row>
    <row r="284" spans="1:4" ht="27.75" customHeight="1">
      <c r="A284" s="99" t="s">
        <v>108</v>
      </c>
      <c r="B284" s="118"/>
      <c r="C284" s="118"/>
      <c r="D284" s="118"/>
    </row>
    <row r="285" spans="1:5" ht="15.75" customHeight="1">
      <c r="A285" s="26"/>
      <c r="B285" s="26" t="s">
        <v>8</v>
      </c>
      <c r="C285" s="26" t="s">
        <v>9</v>
      </c>
      <c r="D285" s="26" t="s">
        <v>7</v>
      </c>
      <c r="E285" s="14"/>
    </row>
    <row r="286" spans="1:4" ht="16.5" customHeight="1">
      <c r="A286" s="23" t="s">
        <v>0</v>
      </c>
      <c r="B286" s="29"/>
      <c r="C286" s="29"/>
      <c r="D286" s="29"/>
    </row>
    <row r="287" spans="1:4" ht="12.75">
      <c r="A287" s="29" t="s">
        <v>20</v>
      </c>
      <c r="B287" s="81">
        <v>271.671</v>
      </c>
      <c r="C287" s="81">
        <v>75.908</v>
      </c>
      <c r="D287" s="32">
        <f>B287+C287</f>
        <v>347.579</v>
      </c>
    </row>
    <row r="288" spans="1:4" ht="12.75">
      <c r="A288" s="28" t="s">
        <v>51</v>
      </c>
      <c r="B288" s="81">
        <v>27.246</v>
      </c>
      <c r="C288" s="81">
        <v>4.432</v>
      </c>
      <c r="D288" s="32">
        <f aca="true" t="shared" si="11" ref="D288:D307">B288+C288</f>
        <v>31.677999999999997</v>
      </c>
    </row>
    <row r="289" spans="1:4" ht="12.75">
      <c r="A289" s="29" t="s">
        <v>21</v>
      </c>
      <c r="B289" s="81">
        <v>12.13</v>
      </c>
      <c r="C289" s="81">
        <v>6.515</v>
      </c>
      <c r="D289" s="32">
        <f t="shared" si="11"/>
        <v>18.645</v>
      </c>
    </row>
    <row r="290" spans="1:4" ht="12.75">
      <c r="A290" s="29" t="s">
        <v>13</v>
      </c>
      <c r="B290" s="81">
        <v>0.006</v>
      </c>
      <c r="C290" s="81">
        <v>0.041</v>
      </c>
      <c r="D290" s="32">
        <f t="shared" si="11"/>
        <v>0.047</v>
      </c>
    </row>
    <row r="291" spans="1:4" ht="12.75">
      <c r="A291" s="29" t="s">
        <v>11</v>
      </c>
      <c r="B291" s="81">
        <v>0.556</v>
      </c>
      <c r="C291" s="81">
        <v>0.312</v>
      </c>
      <c r="D291" s="32">
        <f t="shared" si="11"/>
        <v>0.8680000000000001</v>
      </c>
    </row>
    <row r="292" spans="1:4" ht="16.5" customHeight="1">
      <c r="A292" s="23" t="s">
        <v>10</v>
      </c>
      <c r="B292" s="55"/>
      <c r="C292" s="55"/>
      <c r="D292" s="32"/>
    </row>
    <row r="293" spans="1:4" ht="12.75">
      <c r="A293" s="29" t="s">
        <v>20</v>
      </c>
      <c r="B293" s="81">
        <v>562.901</v>
      </c>
      <c r="C293" s="81">
        <v>163.671</v>
      </c>
      <c r="D293" s="32">
        <f t="shared" si="11"/>
        <v>726.5719999999999</v>
      </c>
    </row>
    <row r="294" spans="1:4" ht="12.75">
      <c r="A294" s="28" t="s">
        <v>51</v>
      </c>
      <c r="B294" s="81">
        <v>50.845</v>
      </c>
      <c r="C294" s="81">
        <v>6.27</v>
      </c>
      <c r="D294" s="32">
        <f t="shared" si="11"/>
        <v>57.114999999999995</v>
      </c>
    </row>
    <row r="295" spans="1:4" ht="12.75">
      <c r="A295" s="29" t="s">
        <v>21</v>
      </c>
      <c r="B295" s="81">
        <v>64.322</v>
      </c>
      <c r="C295" s="81">
        <v>26.304</v>
      </c>
      <c r="D295" s="32">
        <f t="shared" si="11"/>
        <v>90.626</v>
      </c>
    </row>
    <row r="296" spans="1:4" ht="12.75">
      <c r="A296" s="29" t="s">
        <v>13</v>
      </c>
      <c r="B296" s="81">
        <v>0.328</v>
      </c>
      <c r="C296" s="81">
        <v>0.246</v>
      </c>
      <c r="D296" s="32">
        <f t="shared" si="11"/>
        <v>0.5740000000000001</v>
      </c>
    </row>
    <row r="297" spans="1:4" ht="12.75">
      <c r="A297" s="29" t="s">
        <v>11</v>
      </c>
      <c r="B297" s="81">
        <v>11.126</v>
      </c>
      <c r="C297" s="81">
        <v>4.937</v>
      </c>
      <c r="D297" s="32">
        <f t="shared" si="11"/>
        <v>16.063</v>
      </c>
    </row>
    <row r="298" spans="1:4" ht="16.5" customHeight="1">
      <c r="A298" s="23" t="s">
        <v>3</v>
      </c>
      <c r="B298" s="55"/>
      <c r="C298" s="55"/>
      <c r="D298" s="32"/>
    </row>
    <row r="299" spans="1:4" ht="12.75">
      <c r="A299" s="29" t="s">
        <v>20</v>
      </c>
      <c r="B299" s="81">
        <v>13.287</v>
      </c>
      <c r="C299" s="81">
        <v>0.624</v>
      </c>
      <c r="D299" s="32">
        <f t="shared" si="11"/>
        <v>13.911000000000001</v>
      </c>
    </row>
    <row r="300" spans="1:4" ht="12.75">
      <c r="A300" s="28" t="s">
        <v>51</v>
      </c>
      <c r="B300" s="81">
        <v>1.382</v>
      </c>
      <c r="C300" s="81">
        <v>0.05</v>
      </c>
      <c r="D300" s="32">
        <f t="shared" si="11"/>
        <v>1.432</v>
      </c>
    </row>
    <row r="301" spans="1:4" ht="12.75">
      <c r="A301" s="29" t="s">
        <v>21</v>
      </c>
      <c r="B301" s="81">
        <v>1.242</v>
      </c>
      <c r="C301" s="81">
        <v>0.064</v>
      </c>
      <c r="D301" s="32">
        <f t="shared" si="11"/>
        <v>1.306</v>
      </c>
    </row>
    <row r="302" spans="1:4" ht="12.75">
      <c r="A302" s="29" t="s">
        <v>13</v>
      </c>
      <c r="B302" s="81">
        <v>0.044</v>
      </c>
      <c r="C302" s="81">
        <v>0</v>
      </c>
      <c r="D302" s="32">
        <f t="shared" si="11"/>
        <v>0.044</v>
      </c>
    </row>
    <row r="303" spans="1:4" ht="12.75">
      <c r="A303" s="29" t="s">
        <v>11</v>
      </c>
      <c r="B303" s="81">
        <v>0.441</v>
      </c>
      <c r="C303" s="81">
        <v>0.017</v>
      </c>
      <c r="D303" s="32">
        <f t="shared" si="11"/>
        <v>0.458</v>
      </c>
    </row>
    <row r="304" spans="1:5" ht="16.5" customHeight="1">
      <c r="A304" s="23" t="s">
        <v>7</v>
      </c>
      <c r="B304" s="55"/>
      <c r="C304" s="55"/>
      <c r="D304" s="32"/>
      <c r="E304" s="6"/>
    </row>
    <row r="305" spans="1:5" ht="12.75">
      <c r="A305" s="29" t="s">
        <v>20</v>
      </c>
      <c r="B305" s="19">
        <f aca="true" t="shared" si="12" ref="B305:C308">B287+B293+B299</f>
        <v>847.8589999999999</v>
      </c>
      <c r="C305" s="19">
        <f t="shared" si="12"/>
        <v>240.203</v>
      </c>
      <c r="D305" s="32">
        <f>B305+C305</f>
        <v>1088.062</v>
      </c>
      <c r="E305" s="6"/>
    </row>
    <row r="306" spans="1:5" ht="12.75">
      <c r="A306" s="28" t="s">
        <v>51</v>
      </c>
      <c r="B306" s="19">
        <f t="shared" si="12"/>
        <v>79.473</v>
      </c>
      <c r="C306" s="19">
        <f t="shared" si="12"/>
        <v>10.752</v>
      </c>
      <c r="D306" s="32">
        <f t="shared" si="11"/>
        <v>90.225</v>
      </c>
      <c r="E306" s="6"/>
    </row>
    <row r="307" spans="1:5" ht="12.75">
      <c r="A307" s="29" t="s">
        <v>21</v>
      </c>
      <c r="B307" s="35">
        <f t="shared" si="12"/>
        <v>77.694</v>
      </c>
      <c r="C307" s="35">
        <f t="shared" si="12"/>
        <v>32.882999999999996</v>
      </c>
      <c r="D307" s="32">
        <f t="shared" si="11"/>
        <v>110.577</v>
      </c>
      <c r="E307" s="6"/>
    </row>
    <row r="308" spans="1:5" ht="12.75">
      <c r="A308" s="29" t="s">
        <v>13</v>
      </c>
      <c r="B308" s="35">
        <f t="shared" si="12"/>
        <v>0.378</v>
      </c>
      <c r="C308" s="35">
        <f t="shared" si="12"/>
        <v>0.287</v>
      </c>
      <c r="D308" s="35">
        <f>D290+D296+D302</f>
        <v>0.6650000000000001</v>
      </c>
      <c r="E308" s="6"/>
    </row>
    <row r="309" spans="1:5" ht="12.75">
      <c r="A309" s="22" t="s">
        <v>11</v>
      </c>
      <c r="B309" s="21">
        <f>B291+B297+B303</f>
        <v>12.123</v>
      </c>
      <c r="C309" s="21">
        <f>C291+C297+C303</f>
        <v>5.266000000000001</v>
      </c>
      <c r="D309" s="21">
        <f>D291+D297+D303</f>
        <v>17.388999999999996</v>
      </c>
      <c r="E309" s="10"/>
    </row>
    <row r="310" spans="1:4" ht="25.5" customHeight="1">
      <c r="A310" s="103" t="s">
        <v>85</v>
      </c>
      <c r="B310" s="98"/>
      <c r="C310" s="98"/>
      <c r="D310" s="98"/>
    </row>
    <row r="311" spans="1:4" ht="12.75">
      <c r="A311" s="93"/>
      <c r="B311" s="94"/>
      <c r="C311" s="94"/>
      <c r="D311" s="94"/>
    </row>
    <row r="312" spans="1:4" ht="12.75">
      <c r="A312" s="1" t="s">
        <v>29</v>
      </c>
      <c r="B312" s="1"/>
      <c r="C312" s="1"/>
      <c r="D312" s="1"/>
    </row>
    <row r="313" spans="1:4" ht="26.25" customHeight="1">
      <c r="A313" s="99" t="s">
        <v>109</v>
      </c>
      <c r="B313" s="118"/>
      <c r="C313" s="118"/>
      <c r="D313" s="118"/>
    </row>
    <row r="314" spans="1:4" ht="13.5" customHeight="1">
      <c r="A314" s="26"/>
      <c r="B314" s="26" t="s">
        <v>8</v>
      </c>
      <c r="C314" s="26" t="s">
        <v>9</v>
      </c>
      <c r="D314" s="26" t="s">
        <v>7</v>
      </c>
    </row>
    <row r="315" spans="1:4" ht="13.5" customHeight="1">
      <c r="A315" s="23" t="s">
        <v>5</v>
      </c>
      <c r="B315" s="24"/>
      <c r="C315" s="24"/>
      <c r="D315" s="24"/>
    </row>
    <row r="316" spans="1:4" ht="12.75" customHeight="1">
      <c r="A316" s="29" t="s">
        <v>20</v>
      </c>
      <c r="B316" s="24">
        <v>3383</v>
      </c>
      <c r="C316" s="24">
        <v>1210</v>
      </c>
      <c r="D316" s="33">
        <f>B316+C316</f>
        <v>4593</v>
      </c>
    </row>
    <row r="317" spans="1:4" ht="12.75" customHeight="1">
      <c r="A317" s="28" t="s">
        <v>51</v>
      </c>
      <c r="B317" s="24">
        <v>2484</v>
      </c>
      <c r="C317" s="24">
        <v>348</v>
      </c>
      <c r="D317" s="33">
        <f aca="true" t="shared" si="13" ref="D317:D338">B317+C317</f>
        <v>2832</v>
      </c>
    </row>
    <row r="318" spans="1:4" ht="12.75" customHeight="1">
      <c r="A318" s="29" t="s">
        <v>21</v>
      </c>
      <c r="B318" s="24">
        <v>1232</v>
      </c>
      <c r="C318" s="24">
        <v>805</v>
      </c>
      <c r="D318" s="33">
        <f t="shared" si="13"/>
        <v>2037</v>
      </c>
    </row>
    <row r="319" spans="1:4" ht="12.75" customHeight="1">
      <c r="A319" s="29" t="s">
        <v>13</v>
      </c>
      <c r="B319" s="24">
        <v>26</v>
      </c>
      <c r="C319" s="24">
        <v>21</v>
      </c>
      <c r="D319" s="33">
        <f t="shared" si="13"/>
        <v>47</v>
      </c>
    </row>
    <row r="320" spans="1:4" ht="12.75" customHeight="1">
      <c r="A320" s="29" t="s">
        <v>11</v>
      </c>
      <c r="B320" s="24">
        <v>161</v>
      </c>
      <c r="C320" s="24">
        <v>81</v>
      </c>
      <c r="D320" s="33">
        <f t="shared" si="13"/>
        <v>242</v>
      </c>
    </row>
    <row r="321" spans="1:4" ht="13.5" customHeight="1">
      <c r="A321" s="23" t="s">
        <v>6</v>
      </c>
      <c r="B321" s="40"/>
      <c r="C321" s="40"/>
      <c r="D321" s="33"/>
    </row>
    <row r="322" spans="1:4" ht="12.75" customHeight="1">
      <c r="A322" s="29" t="s">
        <v>20</v>
      </c>
      <c r="B322" s="24">
        <v>20357</v>
      </c>
      <c r="C322" s="24">
        <v>6053</v>
      </c>
      <c r="D322" s="33">
        <f t="shared" si="13"/>
        <v>26410</v>
      </c>
    </row>
    <row r="323" spans="1:4" ht="12.75" customHeight="1">
      <c r="A323" s="28" t="s">
        <v>51</v>
      </c>
      <c r="B323" s="24">
        <v>14492</v>
      </c>
      <c r="C323" s="24">
        <v>2280</v>
      </c>
      <c r="D323" s="33">
        <f t="shared" si="13"/>
        <v>16772</v>
      </c>
    </row>
    <row r="324" spans="1:4" ht="12.75" customHeight="1">
      <c r="A324" s="29" t="s">
        <v>21</v>
      </c>
      <c r="B324" s="24">
        <v>8145</v>
      </c>
      <c r="C324" s="24">
        <v>3289</v>
      </c>
      <c r="D324" s="33">
        <f t="shared" si="13"/>
        <v>11434</v>
      </c>
    </row>
    <row r="325" spans="1:4" ht="12.75" customHeight="1">
      <c r="A325" s="29" t="s">
        <v>13</v>
      </c>
      <c r="B325" s="24">
        <v>35</v>
      </c>
      <c r="C325" s="24">
        <v>26</v>
      </c>
      <c r="D325" s="33">
        <f t="shared" si="13"/>
        <v>61</v>
      </c>
    </row>
    <row r="326" spans="1:4" ht="12.75" customHeight="1">
      <c r="A326" s="29" t="s">
        <v>11</v>
      </c>
      <c r="B326" s="24">
        <v>1134</v>
      </c>
      <c r="C326" s="24">
        <v>510</v>
      </c>
      <c r="D326" s="33">
        <f t="shared" si="13"/>
        <v>1644</v>
      </c>
    </row>
    <row r="327" spans="1:4" ht="13.5" customHeight="1">
      <c r="A327" s="23" t="s">
        <v>4</v>
      </c>
      <c r="B327" s="40"/>
      <c r="C327" s="40"/>
      <c r="D327" s="33"/>
    </row>
    <row r="328" spans="1:4" ht="12.75" customHeight="1">
      <c r="A328" s="29" t="s">
        <v>20</v>
      </c>
      <c r="B328" s="49">
        <v>25</v>
      </c>
      <c r="C328" s="49">
        <v>23</v>
      </c>
      <c r="D328" s="33">
        <f>B328+C328</f>
        <v>48</v>
      </c>
    </row>
    <row r="329" spans="1:4" ht="12.75" customHeight="1">
      <c r="A329" s="28" t="s">
        <v>51</v>
      </c>
      <c r="B329" s="49">
        <v>13</v>
      </c>
      <c r="C329" s="49">
        <v>10</v>
      </c>
      <c r="D329" s="33">
        <f>B329+C329</f>
        <v>23</v>
      </c>
    </row>
    <row r="330" spans="1:4" ht="12.75" customHeight="1">
      <c r="A330" s="29" t="s">
        <v>21</v>
      </c>
      <c r="B330" s="49">
        <v>12</v>
      </c>
      <c r="C330" s="49">
        <v>15</v>
      </c>
      <c r="D330" s="33">
        <f>B330+C330</f>
        <v>27</v>
      </c>
    </row>
    <row r="331" spans="1:4" ht="12.75" customHeight="1">
      <c r="A331" s="29" t="s">
        <v>13</v>
      </c>
      <c r="B331" s="88" t="s">
        <v>74</v>
      </c>
      <c r="C331" s="90" t="s">
        <v>74</v>
      </c>
      <c r="D331" s="89" t="s">
        <v>74</v>
      </c>
    </row>
    <row r="332" spans="1:4" ht="12.75" customHeight="1">
      <c r="A332" s="29" t="s">
        <v>11</v>
      </c>
      <c r="B332" s="88">
        <v>5</v>
      </c>
      <c r="C332" s="90" t="s">
        <v>76</v>
      </c>
      <c r="D332" s="33">
        <f>SUM(B332:C332)</f>
        <v>5</v>
      </c>
    </row>
    <row r="333" spans="1:4" ht="13.5" customHeight="1">
      <c r="A333" s="23" t="s">
        <v>110</v>
      </c>
      <c r="B333" s="40"/>
      <c r="C333" s="40"/>
      <c r="D333" s="33"/>
    </row>
    <row r="334" spans="1:4" ht="12.75" customHeight="1">
      <c r="A334" s="29" t="s">
        <v>20</v>
      </c>
      <c r="B334" s="24">
        <v>560</v>
      </c>
      <c r="C334" s="24">
        <v>37</v>
      </c>
      <c r="D334" s="33">
        <f t="shared" si="13"/>
        <v>597</v>
      </c>
    </row>
    <row r="335" spans="1:4" ht="12.75" customHeight="1">
      <c r="A335" s="28" t="s">
        <v>51</v>
      </c>
      <c r="B335" s="24">
        <v>402</v>
      </c>
      <c r="C335" s="24">
        <v>14</v>
      </c>
      <c r="D335" s="33">
        <f t="shared" si="13"/>
        <v>416</v>
      </c>
    </row>
    <row r="336" spans="1:4" ht="12.75" customHeight="1">
      <c r="A336" s="29" t="s">
        <v>21</v>
      </c>
      <c r="B336" s="24">
        <v>205</v>
      </c>
      <c r="C336" s="24">
        <v>22</v>
      </c>
      <c r="D336" s="33">
        <f t="shared" si="13"/>
        <v>227</v>
      </c>
    </row>
    <row r="337" spans="1:4" ht="12.75" customHeight="1">
      <c r="A337" s="29" t="s">
        <v>13</v>
      </c>
      <c r="B337" s="24">
        <v>9</v>
      </c>
      <c r="C337" s="65" t="s">
        <v>74</v>
      </c>
      <c r="D337" s="33">
        <f>SUM(B337:C337)</f>
        <v>9</v>
      </c>
    </row>
    <row r="338" spans="1:4" ht="12.75" customHeight="1">
      <c r="A338" s="29" t="s">
        <v>11</v>
      </c>
      <c r="B338" s="24">
        <v>50</v>
      </c>
      <c r="C338" s="24">
        <v>3</v>
      </c>
      <c r="D338" s="25">
        <f t="shared" si="13"/>
        <v>53</v>
      </c>
    </row>
    <row r="339" spans="1:4" ht="35.25" customHeight="1">
      <c r="A339" s="96" t="s">
        <v>111</v>
      </c>
      <c r="B339" s="106"/>
      <c r="C339" s="106"/>
      <c r="D339" s="104"/>
    </row>
    <row r="340" spans="1:4" ht="12.75" customHeight="1">
      <c r="A340" s="93"/>
      <c r="B340" s="94"/>
      <c r="C340" s="94"/>
      <c r="D340" s="94"/>
    </row>
    <row r="341" spans="1:4" ht="12.75" customHeight="1">
      <c r="A341" s="5"/>
      <c r="B341" s="15"/>
      <c r="C341" s="15"/>
      <c r="D341" s="2"/>
    </row>
    <row r="342" spans="1:4" ht="12.75">
      <c r="A342" s="1" t="s">
        <v>30</v>
      </c>
      <c r="B342" s="1"/>
      <c r="C342" s="1"/>
      <c r="D342" s="1"/>
    </row>
    <row r="343" spans="1:4" ht="25.5" customHeight="1">
      <c r="A343" s="99" t="s">
        <v>112</v>
      </c>
      <c r="B343" s="110"/>
      <c r="C343" s="110"/>
      <c r="D343" s="111"/>
    </row>
    <row r="344" spans="1:4" ht="13.5" customHeight="1">
      <c r="A344" s="26"/>
      <c r="B344" s="26" t="s">
        <v>8</v>
      </c>
      <c r="C344" s="26" t="s">
        <v>9</v>
      </c>
      <c r="D344" s="26" t="s">
        <v>7</v>
      </c>
    </row>
    <row r="345" spans="1:4" ht="13.5" customHeight="1">
      <c r="A345" s="23" t="s">
        <v>5</v>
      </c>
      <c r="B345" s="24"/>
      <c r="C345" s="24"/>
      <c r="D345" s="24"/>
    </row>
    <row r="346" spans="1:4" ht="12.75" customHeight="1">
      <c r="A346" s="29" t="s">
        <v>20</v>
      </c>
      <c r="B346" s="19">
        <v>121.706</v>
      </c>
      <c r="C346" s="19">
        <v>41.662</v>
      </c>
      <c r="D346" s="35">
        <f>B346+C346</f>
        <v>163.368</v>
      </c>
    </row>
    <row r="347" spans="1:4" ht="12.75" customHeight="1">
      <c r="A347" s="28" t="s">
        <v>51</v>
      </c>
      <c r="B347" s="19">
        <v>12.472</v>
      </c>
      <c r="C347" s="19">
        <v>1.498</v>
      </c>
      <c r="D347" s="35">
        <f aca="true" t="shared" si="14" ref="D347:D374">B347+C347</f>
        <v>13.969999999999999</v>
      </c>
    </row>
    <row r="348" spans="1:4" ht="12.75" customHeight="1">
      <c r="A348" s="29" t="s">
        <v>21</v>
      </c>
      <c r="B348" s="19">
        <v>9.913</v>
      </c>
      <c r="C348" s="19">
        <v>6.777</v>
      </c>
      <c r="D348" s="35">
        <f t="shared" si="14"/>
        <v>16.69</v>
      </c>
    </row>
    <row r="349" spans="1:4" ht="12.75" customHeight="1">
      <c r="A349" s="29" t="s">
        <v>13</v>
      </c>
      <c r="B349" s="19">
        <v>0.169</v>
      </c>
      <c r="C349" s="19">
        <v>0.101</v>
      </c>
      <c r="D349" s="35">
        <f t="shared" si="14"/>
        <v>0.27</v>
      </c>
    </row>
    <row r="350" spans="1:4" ht="12.75" customHeight="1">
      <c r="A350" s="29" t="s">
        <v>11</v>
      </c>
      <c r="B350" s="19">
        <v>1.402</v>
      </c>
      <c r="C350" s="19">
        <v>0.724</v>
      </c>
      <c r="D350" s="35">
        <f t="shared" si="14"/>
        <v>2.126</v>
      </c>
    </row>
    <row r="351" spans="1:4" ht="13.5" customHeight="1">
      <c r="A351" s="23" t="s">
        <v>6</v>
      </c>
      <c r="B351" s="39"/>
      <c r="C351" s="39"/>
      <c r="D351" s="35"/>
    </row>
    <row r="352" spans="1:4" ht="12.75" customHeight="1">
      <c r="A352" s="29" t="s">
        <v>20</v>
      </c>
      <c r="B352" s="19">
        <v>712.12</v>
      </c>
      <c r="C352" s="19">
        <v>197.201</v>
      </c>
      <c r="D352" s="35">
        <f t="shared" si="14"/>
        <v>909.321</v>
      </c>
    </row>
    <row r="353" spans="1:4" ht="12.75" customHeight="1">
      <c r="A353" s="28" t="s">
        <v>51</v>
      </c>
      <c r="B353" s="19">
        <v>65.565</v>
      </c>
      <c r="C353" s="19">
        <v>9.158</v>
      </c>
      <c r="D353" s="35">
        <f t="shared" si="14"/>
        <v>74.723</v>
      </c>
    </row>
    <row r="354" spans="1:4" ht="12.75" customHeight="1">
      <c r="A354" s="29" t="s">
        <v>21</v>
      </c>
      <c r="B354" s="19">
        <v>66.461</v>
      </c>
      <c r="C354" s="19">
        <v>25.916</v>
      </c>
      <c r="D354" s="35">
        <f t="shared" si="14"/>
        <v>92.377</v>
      </c>
    </row>
    <row r="355" spans="1:4" ht="12.75" customHeight="1">
      <c r="A355" s="29" t="s">
        <v>13</v>
      </c>
      <c r="B355" s="19">
        <v>0.165</v>
      </c>
      <c r="C355" s="19">
        <v>0.182</v>
      </c>
      <c r="D355" s="35">
        <f t="shared" si="14"/>
        <v>0.347</v>
      </c>
    </row>
    <row r="356" spans="1:4" ht="12.75" customHeight="1">
      <c r="A356" s="29" t="s">
        <v>11</v>
      </c>
      <c r="B356" s="19">
        <v>10.249</v>
      </c>
      <c r="C356" s="19">
        <v>4.509</v>
      </c>
      <c r="D356" s="35">
        <f t="shared" si="14"/>
        <v>14.758000000000001</v>
      </c>
    </row>
    <row r="357" spans="1:4" ht="13.5" customHeight="1">
      <c r="A357" s="23" t="s">
        <v>4</v>
      </c>
      <c r="B357" s="39"/>
      <c r="C357" s="39"/>
      <c r="D357" s="35"/>
    </row>
    <row r="358" spans="1:4" ht="12.75" customHeight="1">
      <c r="A358" s="29" t="s">
        <v>20</v>
      </c>
      <c r="B358" s="51">
        <v>0.726</v>
      </c>
      <c r="C358" s="51">
        <v>0.704</v>
      </c>
      <c r="D358" s="35">
        <f>B358+C358</f>
        <v>1.43</v>
      </c>
    </row>
    <row r="359" spans="1:4" ht="12.75" customHeight="1">
      <c r="A359" s="28" t="s">
        <v>51</v>
      </c>
      <c r="B359" s="51">
        <v>0.052</v>
      </c>
      <c r="C359" s="51">
        <v>0.046</v>
      </c>
      <c r="D359" s="35">
        <f>B359+C359</f>
        <v>0.098</v>
      </c>
    </row>
    <row r="360" spans="1:4" ht="12.75" customHeight="1">
      <c r="A360" s="29" t="s">
        <v>21</v>
      </c>
      <c r="B360" s="51">
        <v>0.072</v>
      </c>
      <c r="C360" s="51">
        <v>0.123</v>
      </c>
      <c r="D360" s="35">
        <f>B360+C360</f>
        <v>0.195</v>
      </c>
    </row>
    <row r="361" spans="1:4" ht="12.75" customHeight="1">
      <c r="A361" s="29" t="s">
        <v>13</v>
      </c>
      <c r="B361" s="51">
        <v>0</v>
      </c>
      <c r="C361" s="51">
        <v>0</v>
      </c>
      <c r="D361" s="35">
        <f>B361+C361</f>
        <v>0</v>
      </c>
    </row>
    <row r="362" spans="1:4" ht="12.75" customHeight="1">
      <c r="A362" s="29" t="s">
        <v>11</v>
      </c>
      <c r="B362" s="91">
        <v>0.031</v>
      </c>
      <c r="C362" s="51">
        <v>0.016</v>
      </c>
      <c r="D362" s="35">
        <f>SUM(B362:C362)</f>
        <v>0.047</v>
      </c>
    </row>
    <row r="363" spans="1:4" ht="13.5" customHeight="1">
      <c r="A363" s="23" t="s">
        <v>110</v>
      </c>
      <c r="B363" s="39"/>
      <c r="C363" s="39"/>
      <c r="D363" s="35"/>
    </row>
    <row r="364" spans="1:4" ht="12.75" customHeight="1">
      <c r="A364" s="29" t="s">
        <v>20</v>
      </c>
      <c r="B364" s="19">
        <v>13.147</v>
      </c>
      <c r="C364" s="19">
        <v>0.603</v>
      </c>
      <c r="D364" s="35">
        <f t="shared" si="14"/>
        <v>13.75</v>
      </c>
    </row>
    <row r="365" spans="1:4" ht="12.75" customHeight="1">
      <c r="A365" s="28" t="s">
        <v>51</v>
      </c>
      <c r="B365" s="19">
        <v>1.371</v>
      </c>
      <c r="C365" s="19">
        <v>0.05</v>
      </c>
      <c r="D365" s="35">
        <f t="shared" si="14"/>
        <v>1.421</v>
      </c>
    </row>
    <row r="366" spans="1:4" ht="12.75" customHeight="1">
      <c r="A366" s="29" t="s">
        <v>21</v>
      </c>
      <c r="B366" s="19">
        <v>1.213</v>
      </c>
      <c r="C366" s="19">
        <v>0.063</v>
      </c>
      <c r="D366" s="35">
        <f t="shared" si="14"/>
        <v>1.276</v>
      </c>
    </row>
    <row r="367" spans="1:4" ht="12.75" customHeight="1">
      <c r="A367" s="29" t="s">
        <v>13</v>
      </c>
      <c r="B367" s="19">
        <v>0.044</v>
      </c>
      <c r="C367" s="19">
        <v>0</v>
      </c>
      <c r="D367" s="35">
        <f t="shared" si="14"/>
        <v>0.044</v>
      </c>
    </row>
    <row r="368" spans="1:4" ht="12.75" customHeight="1">
      <c r="A368" s="29" t="s">
        <v>11</v>
      </c>
      <c r="B368" s="19">
        <v>0.431</v>
      </c>
      <c r="C368" s="19">
        <v>0.017</v>
      </c>
      <c r="D368" s="35">
        <f t="shared" si="14"/>
        <v>0.448</v>
      </c>
    </row>
    <row r="369" spans="1:4" ht="13.5" customHeight="1">
      <c r="A369" s="23" t="s">
        <v>7</v>
      </c>
      <c r="B369" s="61"/>
      <c r="C369" s="61"/>
      <c r="D369" s="35"/>
    </row>
    <row r="370" spans="1:4" ht="12.75" customHeight="1">
      <c r="A370" s="29" t="s">
        <v>20</v>
      </c>
      <c r="B370" s="36">
        <f aca="true" t="shared" si="15" ref="B370:C373">B346+B352+B364+B358</f>
        <v>847.6990000000001</v>
      </c>
      <c r="C370" s="36">
        <f t="shared" si="15"/>
        <v>240.17000000000002</v>
      </c>
      <c r="D370" s="35">
        <f t="shared" si="14"/>
        <v>1087.8690000000001</v>
      </c>
    </row>
    <row r="371" spans="1:4" ht="12.75" customHeight="1">
      <c r="A371" s="28" t="s">
        <v>51</v>
      </c>
      <c r="B371" s="36">
        <f t="shared" si="15"/>
        <v>79.46</v>
      </c>
      <c r="C371" s="36">
        <f t="shared" si="15"/>
        <v>10.751999999999999</v>
      </c>
      <c r="D371" s="35">
        <f t="shared" si="14"/>
        <v>90.21199999999999</v>
      </c>
    </row>
    <row r="372" spans="1:4" ht="12.75" customHeight="1">
      <c r="A372" s="29" t="s">
        <v>21</v>
      </c>
      <c r="B372" s="36">
        <f t="shared" si="15"/>
        <v>77.65899999999999</v>
      </c>
      <c r="C372" s="36">
        <f t="shared" si="15"/>
        <v>32.879</v>
      </c>
      <c r="D372" s="35">
        <f t="shared" si="14"/>
        <v>110.53799999999998</v>
      </c>
    </row>
    <row r="373" spans="1:4" ht="12.75" customHeight="1">
      <c r="A373" s="29" t="s">
        <v>13</v>
      </c>
      <c r="B373" s="36">
        <f t="shared" si="15"/>
        <v>0.378</v>
      </c>
      <c r="C373" s="36">
        <f t="shared" si="15"/>
        <v>0.28300000000000003</v>
      </c>
      <c r="D373" s="35">
        <f t="shared" si="14"/>
        <v>0.661</v>
      </c>
    </row>
    <row r="374" spans="1:4" ht="12.75" customHeight="1">
      <c r="A374" s="22" t="s">
        <v>11</v>
      </c>
      <c r="B374" s="36">
        <f>B350+B356+B368</f>
        <v>12.081999999999999</v>
      </c>
      <c r="C374" s="36">
        <f>C350+C356+C368+C362</f>
        <v>5.266000000000001</v>
      </c>
      <c r="D374" s="21">
        <f t="shared" si="14"/>
        <v>17.348</v>
      </c>
    </row>
    <row r="375" spans="1:4" ht="47.25" customHeight="1">
      <c r="A375" s="96" t="s">
        <v>113</v>
      </c>
      <c r="B375" s="112"/>
      <c r="C375" s="112"/>
      <c r="D375" s="105"/>
    </row>
    <row r="376" spans="1:4" ht="12.75">
      <c r="A376" s="1" t="s">
        <v>31</v>
      </c>
      <c r="B376" s="1"/>
      <c r="C376" s="1"/>
      <c r="D376" s="1"/>
    </row>
    <row r="377" spans="1:4" ht="27.75" customHeight="1">
      <c r="A377" s="99" t="s">
        <v>114</v>
      </c>
      <c r="B377" s="110"/>
      <c r="C377" s="110"/>
      <c r="D377" s="111"/>
    </row>
    <row r="378" spans="1:4" ht="15.75" customHeight="1">
      <c r="A378" s="26"/>
      <c r="B378" s="26" t="s">
        <v>8</v>
      </c>
      <c r="C378" s="26" t="s">
        <v>9</v>
      </c>
      <c r="D378" s="26" t="s">
        <v>7</v>
      </c>
    </row>
    <row r="379" spans="1:4" ht="16.5" customHeight="1">
      <c r="A379" s="37" t="s">
        <v>27</v>
      </c>
      <c r="B379" s="24"/>
      <c r="C379" s="24"/>
      <c r="D379" s="24"/>
    </row>
    <row r="380" spans="1:4" ht="12.75">
      <c r="A380" s="29" t="s">
        <v>20</v>
      </c>
      <c r="B380" s="24">
        <v>3240</v>
      </c>
      <c r="C380" s="24">
        <v>676</v>
      </c>
      <c r="D380" s="33">
        <f>B380+C380</f>
        <v>3916</v>
      </c>
    </row>
    <row r="381" spans="1:4" ht="12.75">
      <c r="A381" s="28" t="s">
        <v>51</v>
      </c>
      <c r="B381" s="24">
        <v>2232</v>
      </c>
      <c r="C381" s="24">
        <v>230</v>
      </c>
      <c r="D381" s="33">
        <f aca="true" t="shared" si="16" ref="D381:D392">B381+C381</f>
        <v>2462</v>
      </c>
    </row>
    <row r="382" spans="1:4" ht="12.75">
      <c r="A382" s="29" t="s">
        <v>21</v>
      </c>
      <c r="B382" s="24">
        <v>904</v>
      </c>
      <c r="C382" s="24">
        <v>274</v>
      </c>
      <c r="D382" s="33">
        <f t="shared" si="16"/>
        <v>1178</v>
      </c>
    </row>
    <row r="383" spans="1:4" ht="16.5" customHeight="1">
      <c r="A383" s="37" t="s">
        <v>22</v>
      </c>
      <c r="B383" s="24"/>
      <c r="C383" s="24"/>
      <c r="D383" s="33"/>
    </row>
    <row r="384" spans="1:4" ht="12.75">
      <c r="A384" s="29" t="s">
        <v>20</v>
      </c>
      <c r="B384" s="24">
        <v>3523</v>
      </c>
      <c r="C384" s="24">
        <v>1025</v>
      </c>
      <c r="D384" s="33">
        <f t="shared" si="16"/>
        <v>4548</v>
      </c>
    </row>
    <row r="385" spans="1:4" ht="12.75">
      <c r="A385" s="28" t="s">
        <v>51</v>
      </c>
      <c r="B385" s="24">
        <v>2349</v>
      </c>
      <c r="C385" s="24">
        <v>313</v>
      </c>
      <c r="D385" s="33">
        <f t="shared" si="16"/>
        <v>2662</v>
      </c>
    </row>
    <row r="386" spans="1:4" ht="12.75">
      <c r="A386" s="29" t="s">
        <v>21</v>
      </c>
      <c r="B386" s="24">
        <v>1225</v>
      </c>
      <c r="C386" s="24">
        <v>495</v>
      </c>
      <c r="D386" s="33">
        <f t="shared" si="16"/>
        <v>1720</v>
      </c>
    </row>
    <row r="387" spans="1:4" ht="16.5" customHeight="1">
      <c r="A387" s="37" t="s">
        <v>23</v>
      </c>
      <c r="B387" s="24"/>
      <c r="C387" s="24"/>
      <c r="D387" s="33"/>
    </row>
    <row r="388" spans="1:4" ht="12.75">
      <c r="A388" s="29" t="s">
        <v>20</v>
      </c>
      <c r="B388" s="24">
        <v>21286</v>
      </c>
      <c r="C388" s="24">
        <v>6659</v>
      </c>
      <c r="D388" s="33">
        <f t="shared" si="16"/>
        <v>27945</v>
      </c>
    </row>
    <row r="389" spans="1:4" ht="12.75">
      <c r="A389" s="28" t="s">
        <v>51</v>
      </c>
      <c r="B389" s="24">
        <v>15315</v>
      </c>
      <c r="C389" s="24">
        <v>2421</v>
      </c>
      <c r="D389" s="33">
        <f t="shared" si="16"/>
        <v>17736</v>
      </c>
    </row>
    <row r="390" spans="1:4" ht="12.75">
      <c r="A390" s="29" t="s">
        <v>21</v>
      </c>
      <c r="B390" s="24">
        <v>8704</v>
      </c>
      <c r="C390" s="24">
        <v>3848</v>
      </c>
      <c r="D390" s="33">
        <f t="shared" si="16"/>
        <v>12552</v>
      </c>
    </row>
    <row r="391" spans="1:4" ht="12.75">
      <c r="A391" s="29" t="s">
        <v>13</v>
      </c>
      <c r="B391" s="24">
        <v>71</v>
      </c>
      <c r="C391" s="24">
        <v>49</v>
      </c>
      <c r="D391" s="33">
        <f t="shared" si="16"/>
        <v>120</v>
      </c>
    </row>
    <row r="392" spans="1:4" ht="12.75">
      <c r="A392" s="29" t="s">
        <v>11</v>
      </c>
      <c r="B392" s="24">
        <v>1346</v>
      </c>
      <c r="C392" s="25">
        <v>601</v>
      </c>
      <c r="D392" s="25">
        <f t="shared" si="16"/>
        <v>1947</v>
      </c>
    </row>
    <row r="393" spans="1:4" ht="15.75" customHeight="1">
      <c r="A393" s="96" t="s">
        <v>115</v>
      </c>
      <c r="B393" s="107"/>
      <c r="C393" s="107"/>
      <c r="D393" s="108"/>
    </row>
    <row r="394" spans="1:4" ht="12.75">
      <c r="A394" s="93"/>
      <c r="B394" s="94"/>
      <c r="C394" s="94"/>
      <c r="D394" s="94"/>
    </row>
    <row r="395" spans="1:4" ht="12.75">
      <c r="A395" s="5"/>
      <c r="B395" s="2"/>
      <c r="C395" s="2"/>
      <c r="D395" s="2"/>
    </row>
    <row r="396" spans="1:4" ht="12" customHeight="1">
      <c r="A396" s="8"/>
      <c r="B396" s="9"/>
      <c r="C396" s="9"/>
      <c r="D396" s="9"/>
    </row>
    <row r="397" spans="1:4" ht="12.75">
      <c r="A397" s="1" t="s">
        <v>32</v>
      </c>
      <c r="B397" s="7"/>
      <c r="C397" s="7"/>
      <c r="D397" s="7"/>
    </row>
    <row r="398" spans="1:4" ht="27.75" customHeight="1">
      <c r="A398" s="99" t="s">
        <v>116</v>
      </c>
      <c r="B398" s="110"/>
      <c r="C398" s="110"/>
      <c r="D398" s="111"/>
    </row>
    <row r="399" spans="1:4" ht="15.75" customHeight="1">
      <c r="A399" s="26"/>
      <c r="B399" s="26" t="s">
        <v>8</v>
      </c>
      <c r="C399" s="26" t="s">
        <v>9</v>
      </c>
      <c r="D399" s="26" t="s">
        <v>7</v>
      </c>
    </row>
    <row r="400" spans="1:4" ht="16.5" customHeight="1">
      <c r="A400" s="37" t="s">
        <v>27</v>
      </c>
      <c r="B400" s="19"/>
      <c r="C400" s="19"/>
      <c r="D400" s="19"/>
    </row>
    <row r="401" spans="1:4" ht="12.75">
      <c r="A401" s="29" t="s">
        <v>20</v>
      </c>
      <c r="B401" s="19">
        <v>37.747</v>
      </c>
      <c r="C401" s="19">
        <v>6.39</v>
      </c>
      <c r="D401" s="35">
        <f>B401+C401</f>
        <v>44.137</v>
      </c>
    </row>
    <row r="402" spans="1:4" ht="12.75">
      <c r="A402" s="28" t="s">
        <v>51</v>
      </c>
      <c r="B402" s="19">
        <v>3.384</v>
      </c>
      <c r="C402" s="19">
        <v>0.269</v>
      </c>
      <c r="D402" s="35">
        <f aca="true" t="shared" si="17" ref="D402:D417">B402+C402</f>
        <v>3.653</v>
      </c>
    </row>
    <row r="403" spans="1:4" ht="12.75">
      <c r="A403" s="29" t="s">
        <v>21</v>
      </c>
      <c r="B403" s="19">
        <v>2.233</v>
      </c>
      <c r="C403" s="19">
        <v>0.551</v>
      </c>
      <c r="D403" s="35">
        <f t="shared" si="17"/>
        <v>2.7840000000000003</v>
      </c>
    </row>
    <row r="404" spans="1:4" ht="16.5" customHeight="1">
      <c r="A404" s="37" t="s">
        <v>22</v>
      </c>
      <c r="B404" s="19"/>
      <c r="C404" s="19"/>
      <c r="D404" s="35"/>
    </row>
    <row r="405" spans="1:4" ht="12.75">
      <c r="A405" s="29" t="s">
        <v>20</v>
      </c>
      <c r="B405" s="19">
        <v>45.029</v>
      </c>
      <c r="C405" s="19">
        <v>11.226</v>
      </c>
      <c r="D405" s="35">
        <f t="shared" si="17"/>
        <v>56.255</v>
      </c>
    </row>
    <row r="406" spans="1:4" ht="12.75">
      <c r="A406" s="28" t="s">
        <v>51</v>
      </c>
      <c r="B406" s="19">
        <v>3.912</v>
      </c>
      <c r="C406" s="19">
        <v>0.434</v>
      </c>
      <c r="D406" s="35">
        <f t="shared" si="17"/>
        <v>4.346</v>
      </c>
    </row>
    <row r="407" spans="1:4" ht="12.75">
      <c r="A407" s="29" t="s">
        <v>21</v>
      </c>
      <c r="B407" s="19">
        <v>3.5</v>
      </c>
      <c r="C407" s="19">
        <v>1.23</v>
      </c>
      <c r="D407" s="35">
        <f t="shared" si="17"/>
        <v>4.73</v>
      </c>
    </row>
    <row r="408" spans="1:4" ht="16.5" customHeight="1">
      <c r="A408" s="37" t="s">
        <v>23</v>
      </c>
      <c r="B408" s="19"/>
      <c r="C408" s="19"/>
      <c r="D408" s="35"/>
    </row>
    <row r="409" spans="1:4" ht="12.75">
      <c r="A409" s="29" t="s">
        <v>20</v>
      </c>
      <c r="B409" s="19">
        <v>765.083</v>
      </c>
      <c r="C409" s="19">
        <v>222.587</v>
      </c>
      <c r="D409" s="35">
        <f t="shared" si="17"/>
        <v>987.67</v>
      </c>
    </row>
    <row r="410" spans="1:4" ht="12.75">
      <c r="A410" s="28" t="s">
        <v>51</v>
      </c>
      <c r="B410" s="19">
        <v>72.177</v>
      </c>
      <c r="C410" s="19">
        <v>10.05</v>
      </c>
      <c r="D410" s="35">
        <f t="shared" si="17"/>
        <v>82.227</v>
      </c>
    </row>
    <row r="411" spans="1:4" ht="12.75">
      <c r="A411" s="29" t="s">
        <v>21</v>
      </c>
      <c r="B411" s="19">
        <v>71.961</v>
      </c>
      <c r="C411" s="19">
        <v>31.103</v>
      </c>
      <c r="D411" s="35">
        <f t="shared" si="17"/>
        <v>103.064</v>
      </c>
    </row>
    <row r="412" spans="1:4" ht="12.75">
      <c r="A412" s="29" t="s">
        <v>13</v>
      </c>
      <c r="B412" s="19">
        <v>0.39</v>
      </c>
      <c r="C412" s="19">
        <v>0.316</v>
      </c>
      <c r="D412" s="35">
        <f t="shared" si="17"/>
        <v>0.706</v>
      </c>
    </row>
    <row r="413" spans="1:4" ht="12.75">
      <c r="A413" s="29" t="s">
        <v>11</v>
      </c>
      <c r="B413" s="19">
        <v>12.233</v>
      </c>
      <c r="C413" s="19">
        <v>5.38</v>
      </c>
      <c r="D413" s="35">
        <f t="shared" si="17"/>
        <v>17.613</v>
      </c>
    </row>
    <row r="414" spans="1:4" ht="16.5" customHeight="1">
      <c r="A414" s="23" t="s">
        <v>7</v>
      </c>
      <c r="B414" s="39"/>
      <c r="C414" s="39"/>
      <c r="D414" s="35"/>
    </row>
    <row r="415" spans="1:4" ht="12.75">
      <c r="A415" s="29" t="s">
        <v>20</v>
      </c>
      <c r="B415" s="19">
        <f aca="true" t="shared" si="18" ref="B415:C417">B401+B405+B409</f>
        <v>847.8589999999999</v>
      </c>
      <c r="C415" s="19">
        <f t="shared" si="18"/>
        <v>240.20299999999997</v>
      </c>
      <c r="D415" s="35">
        <f t="shared" si="17"/>
        <v>1088.062</v>
      </c>
    </row>
    <row r="416" spans="1:4" ht="12.75">
      <c r="A416" s="28" t="s">
        <v>51</v>
      </c>
      <c r="B416" s="19">
        <f t="shared" si="18"/>
        <v>79.47300000000001</v>
      </c>
      <c r="C416" s="19">
        <f t="shared" si="18"/>
        <v>10.753</v>
      </c>
      <c r="D416" s="35">
        <f t="shared" si="17"/>
        <v>90.22600000000001</v>
      </c>
    </row>
    <row r="417" spans="1:4" ht="12.75">
      <c r="A417" s="29" t="s">
        <v>21</v>
      </c>
      <c r="B417" s="19">
        <f t="shared" si="18"/>
        <v>77.694</v>
      </c>
      <c r="C417" s="19">
        <f t="shared" si="18"/>
        <v>32.884</v>
      </c>
      <c r="D417" s="35">
        <f t="shared" si="17"/>
        <v>110.578</v>
      </c>
    </row>
    <row r="418" spans="1:4" ht="12.75">
      <c r="A418" s="29" t="s">
        <v>13</v>
      </c>
      <c r="B418" s="35">
        <f aca="true" t="shared" si="19" ref="B418:D419">B412</f>
        <v>0.39</v>
      </c>
      <c r="C418" s="35">
        <f t="shared" si="19"/>
        <v>0.316</v>
      </c>
      <c r="D418" s="35">
        <f t="shared" si="19"/>
        <v>0.706</v>
      </c>
    </row>
    <row r="419" spans="1:4" ht="12.75">
      <c r="A419" s="22" t="s">
        <v>11</v>
      </c>
      <c r="B419" s="21">
        <f t="shared" si="19"/>
        <v>12.233</v>
      </c>
      <c r="C419" s="21">
        <f t="shared" si="19"/>
        <v>5.38</v>
      </c>
      <c r="D419" s="21">
        <f t="shared" si="19"/>
        <v>17.613</v>
      </c>
    </row>
    <row r="420" spans="1:4" ht="27" customHeight="1">
      <c r="A420" s="103" t="s">
        <v>85</v>
      </c>
      <c r="B420" s="105"/>
      <c r="C420" s="105"/>
      <c r="D420" s="105"/>
    </row>
    <row r="421" spans="1:4" ht="12.75">
      <c r="A421" s="93"/>
      <c r="B421" s="94"/>
      <c r="C421" s="94"/>
      <c r="D421" s="94"/>
    </row>
    <row r="422" spans="1:5" ht="12.75">
      <c r="A422" s="1" t="s">
        <v>33</v>
      </c>
      <c r="B422" s="1"/>
      <c r="C422" s="1"/>
      <c r="D422" s="1"/>
      <c r="E422" s="1"/>
    </row>
    <row r="423" spans="1:5" ht="25.5" customHeight="1">
      <c r="A423" s="99" t="s">
        <v>117</v>
      </c>
      <c r="B423" s="118"/>
      <c r="C423" s="118"/>
      <c r="D423" s="118"/>
      <c r="E423" s="4"/>
    </row>
    <row r="424" spans="1:5" ht="15.75" customHeight="1">
      <c r="A424" s="26"/>
      <c r="B424" s="27" t="s">
        <v>52</v>
      </c>
      <c r="C424" s="27" t="s">
        <v>70</v>
      </c>
      <c r="D424" s="27" t="s">
        <v>75</v>
      </c>
      <c r="E424" s="14"/>
    </row>
    <row r="425" spans="1:5" ht="16.5" customHeight="1">
      <c r="A425" s="23" t="s">
        <v>8</v>
      </c>
      <c r="B425" s="29"/>
      <c r="C425" s="29"/>
      <c r="D425" s="70"/>
      <c r="E425" s="8"/>
    </row>
    <row r="426" spans="1:5" ht="12.75">
      <c r="A426" s="29" t="s">
        <v>20</v>
      </c>
      <c r="B426" s="24">
        <v>22051</v>
      </c>
      <c r="C426" s="24">
        <v>25756</v>
      </c>
      <c r="D426" s="49">
        <v>23961</v>
      </c>
      <c r="E426" s="8"/>
    </row>
    <row r="427" spans="1:5" ht="12.75">
      <c r="A427" s="28" t="s">
        <v>51</v>
      </c>
      <c r="B427" s="49">
        <v>15115</v>
      </c>
      <c r="C427" s="49">
        <v>18496</v>
      </c>
      <c r="D427" s="49">
        <v>17187</v>
      </c>
      <c r="E427" s="8"/>
    </row>
    <row r="428" spans="1:5" ht="12.75">
      <c r="A428" s="29" t="s">
        <v>21</v>
      </c>
      <c r="B428" s="24">
        <v>8611</v>
      </c>
      <c r="C428" s="24">
        <v>10163</v>
      </c>
      <c r="D428" s="49">
        <v>9446</v>
      </c>
      <c r="E428" s="8"/>
    </row>
    <row r="429" spans="1:5" ht="12.75">
      <c r="A429" s="29" t="s">
        <v>13</v>
      </c>
      <c r="B429" s="24">
        <v>109</v>
      </c>
      <c r="C429" s="24">
        <v>82</v>
      </c>
      <c r="D429" s="49">
        <v>71</v>
      </c>
      <c r="E429" s="8"/>
    </row>
    <row r="430" spans="1:5" ht="12.75">
      <c r="A430" s="29" t="s">
        <v>11</v>
      </c>
      <c r="B430" s="24">
        <v>1157</v>
      </c>
      <c r="C430" s="24">
        <v>1601</v>
      </c>
      <c r="D430" s="49">
        <v>1346</v>
      </c>
      <c r="E430" s="8"/>
    </row>
    <row r="431" spans="1:5" ht="16.5" customHeight="1">
      <c r="A431" s="23" t="s">
        <v>9</v>
      </c>
      <c r="B431" s="24"/>
      <c r="C431" s="40"/>
      <c r="D431" s="62"/>
      <c r="E431" s="8"/>
    </row>
    <row r="432" spans="1:5" ht="12.75">
      <c r="A432" s="29" t="s">
        <v>20</v>
      </c>
      <c r="B432" s="24">
        <v>7275</v>
      </c>
      <c r="C432" s="24">
        <v>8093</v>
      </c>
      <c r="D432" s="49">
        <v>7225</v>
      </c>
      <c r="E432" s="8"/>
    </row>
    <row r="433" spans="1:5" ht="12.75">
      <c r="A433" s="28" t="s">
        <v>51</v>
      </c>
      <c r="B433" s="49">
        <v>2512</v>
      </c>
      <c r="C433" s="49">
        <v>3021</v>
      </c>
      <c r="D433" s="49">
        <v>2623</v>
      </c>
      <c r="E433" s="8"/>
    </row>
    <row r="434" spans="1:5" ht="12.75">
      <c r="A434" s="29" t="s">
        <v>21</v>
      </c>
      <c r="B434" s="24">
        <v>4073</v>
      </c>
      <c r="C434" s="24">
        <v>4525</v>
      </c>
      <c r="D434" s="49">
        <v>4073</v>
      </c>
      <c r="E434" s="8"/>
    </row>
    <row r="435" spans="1:5" ht="12.75">
      <c r="A435" s="29" t="s">
        <v>13</v>
      </c>
      <c r="B435" s="24">
        <v>53</v>
      </c>
      <c r="C435" s="24">
        <v>51</v>
      </c>
      <c r="D435" s="49">
        <v>49</v>
      </c>
      <c r="E435" s="8"/>
    </row>
    <row r="436" spans="1:5" ht="12.75">
      <c r="A436" s="29" t="s">
        <v>11</v>
      </c>
      <c r="B436" s="24">
        <v>468</v>
      </c>
      <c r="C436" s="24">
        <v>680</v>
      </c>
      <c r="D436" s="49">
        <v>601</v>
      </c>
      <c r="E436" s="8"/>
    </row>
    <row r="437" spans="1:5" ht="16.5" customHeight="1">
      <c r="A437" s="23" t="s">
        <v>7</v>
      </c>
      <c r="B437" s="24"/>
      <c r="C437" s="24"/>
      <c r="D437" s="62"/>
      <c r="E437" s="8"/>
    </row>
    <row r="438" spans="1:5" ht="12.75">
      <c r="A438" s="29" t="s">
        <v>20</v>
      </c>
      <c r="B438" s="24">
        <f>B426+B432</f>
        <v>29326</v>
      </c>
      <c r="C438" s="24">
        <f>C426+C432</f>
        <v>33849</v>
      </c>
      <c r="D438" s="49">
        <f>D426+D432</f>
        <v>31186</v>
      </c>
      <c r="E438" s="8"/>
    </row>
    <row r="439" spans="1:5" ht="12.75">
      <c r="A439" s="28" t="s">
        <v>51</v>
      </c>
      <c r="B439" s="24">
        <f aca="true" t="shared" si="20" ref="B439:C442">B427+B433</f>
        <v>17627</v>
      </c>
      <c r="C439" s="24">
        <f t="shared" si="20"/>
        <v>21517</v>
      </c>
      <c r="D439" s="49">
        <f>D427+D433</f>
        <v>19810</v>
      </c>
      <c r="E439" s="8"/>
    </row>
    <row r="440" spans="1:5" ht="12.75">
      <c r="A440" s="29" t="s">
        <v>21</v>
      </c>
      <c r="B440" s="24">
        <f t="shared" si="20"/>
        <v>12684</v>
      </c>
      <c r="C440" s="24">
        <f t="shared" si="20"/>
        <v>14688</v>
      </c>
      <c r="D440" s="49">
        <f>D428+D434</f>
        <v>13519</v>
      </c>
      <c r="E440" s="8"/>
    </row>
    <row r="441" spans="1:5" ht="12.75">
      <c r="A441" s="34" t="s">
        <v>13</v>
      </c>
      <c r="B441" s="24">
        <f t="shared" si="20"/>
        <v>162</v>
      </c>
      <c r="C441" s="24">
        <f t="shared" si="20"/>
        <v>133</v>
      </c>
      <c r="D441" s="49">
        <f>D429+D435</f>
        <v>120</v>
      </c>
      <c r="E441" s="9"/>
    </row>
    <row r="442" spans="1:5" ht="12.75">
      <c r="A442" s="38" t="s">
        <v>11</v>
      </c>
      <c r="B442" s="25">
        <f t="shared" si="20"/>
        <v>1625</v>
      </c>
      <c r="C442" s="25">
        <f t="shared" si="20"/>
        <v>2281</v>
      </c>
      <c r="D442" s="73">
        <f>D430+D436</f>
        <v>1947</v>
      </c>
      <c r="E442" s="13"/>
    </row>
    <row r="443" spans="1:4" ht="12.75">
      <c r="A443" s="93"/>
      <c r="B443" s="94"/>
      <c r="C443" s="94"/>
      <c r="D443" s="94"/>
    </row>
    <row r="444" spans="1:4" ht="12.75">
      <c r="A444" s="8"/>
      <c r="B444" s="9"/>
      <c r="C444" s="9"/>
      <c r="D444" s="9"/>
    </row>
    <row r="445" spans="1:4" ht="12.75">
      <c r="A445" s="8"/>
      <c r="B445" s="9"/>
      <c r="C445" s="9"/>
      <c r="D445" s="9"/>
    </row>
    <row r="446" spans="1:4" ht="12.75">
      <c r="A446" s="1" t="s">
        <v>34</v>
      </c>
      <c r="B446" s="8"/>
      <c r="C446" s="8"/>
      <c r="D446" s="8"/>
    </row>
    <row r="447" spans="1:5" ht="27.75" customHeight="1">
      <c r="A447" s="100" t="s">
        <v>118</v>
      </c>
      <c r="B447" s="101"/>
      <c r="C447" s="101"/>
      <c r="D447" s="102"/>
      <c r="E447" s="4"/>
    </row>
    <row r="448" spans="1:5" ht="16.5" customHeight="1">
      <c r="A448" s="26"/>
      <c r="B448" s="27" t="s">
        <v>52</v>
      </c>
      <c r="C448" s="27" t="s">
        <v>70</v>
      </c>
      <c r="D448" s="27">
        <v>2008</v>
      </c>
      <c r="E448" s="14"/>
    </row>
    <row r="449" spans="1:5" ht="16.5" customHeight="1">
      <c r="A449" s="23" t="s">
        <v>8</v>
      </c>
      <c r="B449" s="29"/>
      <c r="C449" s="29"/>
      <c r="D449" s="70"/>
      <c r="E449" s="8"/>
    </row>
    <row r="450" spans="1:5" ht="12.75">
      <c r="A450" s="29" t="s">
        <v>20</v>
      </c>
      <c r="B450" s="19">
        <v>700.23</v>
      </c>
      <c r="C450" s="19">
        <v>888.397</v>
      </c>
      <c r="D450" s="51">
        <v>847.79</v>
      </c>
      <c r="E450" s="8"/>
    </row>
    <row r="451" spans="1:5" ht="12.75">
      <c r="A451" s="28" t="s">
        <v>51</v>
      </c>
      <c r="B451" s="51">
        <v>62.519</v>
      </c>
      <c r="C451" s="51">
        <v>82.433</v>
      </c>
      <c r="D451" s="51">
        <v>79.5</v>
      </c>
      <c r="E451" s="8"/>
    </row>
    <row r="452" spans="1:5" ht="12.75">
      <c r="A452" s="29" t="s">
        <v>21</v>
      </c>
      <c r="B452" s="19">
        <v>60.369</v>
      </c>
      <c r="C452" s="19">
        <v>82.381</v>
      </c>
      <c r="D452" s="51">
        <v>77.673</v>
      </c>
      <c r="E452" s="8"/>
    </row>
    <row r="453" spans="1:5" ht="12.75">
      <c r="A453" s="29" t="s">
        <v>13</v>
      </c>
      <c r="B453" s="19">
        <v>0.707</v>
      </c>
      <c r="C453" s="19">
        <v>0.576</v>
      </c>
      <c r="D453" s="51">
        <v>0.39</v>
      </c>
      <c r="E453" s="8"/>
    </row>
    <row r="454" spans="1:5" ht="12.75">
      <c r="A454" s="29" t="s">
        <v>11</v>
      </c>
      <c r="B454" s="19">
        <v>9.536</v>
      </c>
      <c r="C454" s="19">
        <v>14.811</v>
      </c>
      <c r="D454" s="51">
        <v>12.233</v>
      </c>
      <c r="E454" s="8"/>
    </row>
    <row r="455" spans="1:5" ht="16.5" customHeight="1">
      <c r="A455" s="23" t="s">
        <v>9</v>
      </c>
      <c r="B455" s="19"/>
      <c r="C455" s="39"/>
      <c r="D455" s="60"/>
      <c r="E455" s="8"/>
    </row>
    <row r="456" spans="1:5" ht="12.75">
      <c r="A456" s="29" t="s">
        <v>20</v>
      </c>
      <c r="B456" s="19">
        <v>224.537</v>
      </c>
      <c r="C456" s="19">
        <v>264.596</v>
      </c>
      <c r="D456" s="51">
        <v>240.192</v>
      </c>
      <c r="E456" s="8"/>
    </row>
    <row r="457" spans="1:5" ht="12.75">
      <c r="A457" s="28" t="s">
        <v>51</v>
      </c>
      <c r="B457" s="51">
        <v>9.437</v>
      </c>
      <c r="C457" s="51">
        <v>12.351</v>
      </c>
      <c r="D457" s="51">
        <v>10.757</v>
      </c>
      <c r="E457" s="8"/>
    </row>
    <row r="458" spans="1:5" ht="12.75">
      <c r="A458" s="29" t="s">
        <v>21</v>
      </c>
      <c r="B458" s="19">
        <v>28.398</v>
      </c>
      <c r="C458" s="19">
        <v>35.433</v>
      </c>
      <c r="D458" s="51">
        <v>32.889</v>
      </c>
      <c r="E458" s="8"/>
    </row>
    <row r="459" spans="1:5" ht="12.75">
      <c r="A459" s="29" t="s">
        <v>13</v>
      </c>
      <c r="B459" s="19">
        <v>0.283</v>
      </c>
      <c r="C459" s="19">
        <v>0.315</v>
      </c>
      <c r="D459" s="51">
        <v>0.316</v>
      </c>
      <c r="E459" s="8"/>
    </row>
    <row r="460" spans="1:5" ht="12.75">
      <c r="A460" s="29" t="s">
        <v>11</v>
      </c>
      <c r="B460" s="19">
        <v>3.846</v>
      </c>
      <c r="C460" s="19">
        <v>6.042</v>
      </c>
      <c r="D460" s="51">
        <v>5.38</v>
      </c>
      <c r="E460" s="8"/>
    </row>
    <row r="461" spans="1:5" ht="16.5" customHeight="1">
      <c r="A461" s="23" t="s">
        <v>7</v>
      </c>
      <c r="B461" s="19"/>
      <c r="C461" s="19"/>
      <c r="D461" s="60"/>
      <c r="E461" s="8"/>
    </row>
    <row r="462" spans="1:5" ht="12.75">
      <c r="A462" s="29" t="s">
        <v>20</v>
      </c>
      <c r="B462" s="19">
        <f>B450+B456</f>
        <v>924.767</v>
      </c>
      <c r="C462" s="19">
        <f>C450+C456</f>
        <v>1152.993</v>
      </c>
      <c r="D462" s="51">
        <f>D450+D456</f>
        <v>1087.982</v>
      </c>
      <c r="E462" s="8"/>
    </row>
    <row r="463" spans="1:5" ht="12.75">
      <c r="A463" s="28" t="s">
        <v>51</v>
      </c>
      <c r="B463" s="19">
        <f aca="true" t="shared" si="21" ref="B463:C466">B451+B457</f>
        <v>71.956</v>
      </c>
      <c r="C463" s="19">
        <f t="shared" si="21"/>
        <v>94.784</v>
      </c>
      <c r="D463" s="51">
        <f>D451+D457</f>
        <v>90.257</v>
      </c>
      <c r="E463" s="8"/>
    </row>
    <row r="464" spans="1:5" ht="12.75">
      <c r="A464" s="29" t="s">
        <v>21</v>
      </c>
      <c r="B464" s="19">
        <f t="shared" si="21"/>
        <v>88.767</v>
      </c>
      <c r="C464" s="19">
        <f t="shared" si="21"/>
        <v>117.814</v>
      </c>
      <c r="D464" s="51">
        <f>D452+D458</f>
        <v>110.56200000000001</v>
      </c>
      <c r="E464" s="8"/>
    </row>
    <row r="465" spans="1:5" ht="12.75">
      <c r="A465" s="34" t="s">
        <v>13</v>
      </c>
      <c r="B465" s="19">
        <f t="shared" si="21"/>
        <v>0.99</v>
      </c>
      <c r="C465" s="19">
        <f t="shared" si="21"/>
        <v>0.891</v>
      </c>
      <c r="D465" s="51">
        <f>D453+D459</f>
        <v>0.706</v>
      </c>
      <c r="E465" s="8"/>
    </row>
    <row r="466" spans="1:5" ht="12.75">
      <c r="A466" s="22" t="s">
        <v>11</v>
      </c>
      <c r="B466" s="21">
        <f t="shared" si="21"/>
        <v>13.382</v>
      </c>
      <c r="C466" s="21">
        <f t="shared" si="21"/>
        <v>20.853</v>
      </c>
      <c r="D466" s="72">
        <f>D454+D460</f>
        <v>17.613</v>
      </c>
      <c r="E466" s="8"/>
    </row>
    <row r="467" spans="1:4" ht="35.25" customHeight="1">
      <c r="A467" s="96" t="s">
        <v>90</v>
      </c>
      <c r="B467" s="112"/>
      <c r="C467" s="112"/>
      <c r="D467" s="105"/>
    </row>
    <row r="468" spans="1:4" ht="12.75" customHeight="1">
      <c r="A468" s="93"/>
      <c r="B468" s="94"/>
      <c r="C468" s="94"/>
      <c r="D468" s="94"/>
    </row>
    <row r="469" spans="1:4" ht="12.75">
      <c r="A469" s="5"/>
      <c r="B469" s="11"/>
      <c r="C469" s="11"/>
      <c r="D469" s="11"/>
    </row>
    <row r="470" ht="12.75">
      <c r="A470" s="1" t="s">
        <v>35</v>
      </c>
    </row>
    <row r="471" spans="1:4" ht="27" customHeight="1">
      <c r="A471" s="99" t="s">
        <v>119</v>
      </c>
      <c r="B471" s="118"/>
      <c r="C471" s="118"/>
      <c r="D471" s="118"/>
    </row>
    <row r="472" spans="1:4" ht="16.5" customHeight="1">
      <c r="A472" s="26"/>
      <c r="B472" s="26" t="s">
        <v>8</v>
      </c>
      <c r="C472" s="26" t="s">
        <v>9</v>
      </c>
      <c r="D472" s="26" t="s">
        <v>7</v>
      </c>
    </row>
    <row r="473" spans="1:4" ht="16.5" customHeight="1">
      <c r="A473" s="23" t="s">
        <v>94</v>
      </c>
      <c r="B473" s="24"/>
      <c r="C473" s="24"/>
      <c r="D473" s="24"/>
    </row>
    <row r="474" spans="1:4" ht="12.75">
      <c r="A474" s="29" t="s">
        <v>20</v>
      </c>
      <c r="B474" s="24">
        <f>133+6472</f>
        <v>6605</v>
      </c>
      <c r="C474" s="24">
        <f>58+2697</f>
        <v>2755</v>
      </c>
      <c r="D474" s="33">
        <f>B474+C474</f>
        <v>9360</v>
      </c>
    </row>
    <row r="475" spans="1:4" ht="12.75">
      <c r="A475" s="28" t="s">
        <v>51</v>
      </c>
      <c r="B475" s="24">
        <f>54+3943</f>
        <v>3997</v>
      </c>
      <c r="C475" s="24">
        <f>6+459</f>
        <v>465</v>
      </c>
      <c r="D475" s="33">
        <f aca="true" t="shared" si="22" ref="D475:D510">B475+C475</f>
        <v>4462</v>
      </c>
    </row>
    <row r="476" spans="1:4" ht="12.75">
      <c r="A476" s="29" t="s">
        <v>21</v>
      </c>
      <c r="B476" s="24">
        <f>88+3194</f>
        <v>3282</v>
      </c>
      <c r="C476" s="24">
        <f>39+1730</f>
        <v>1769</v>
      </c>
      <c r="D476" s="33">
        <f t="shared" si="22"/>
        <v>5051</v>
      </c>
    </row>
    <row r="477" spans="1:4" ht="12.75">
      <c r="A477" s="29" t="s">
        <v>13</v>
      </c>
      <c r="B477" s="24">
        <v>19</v>
      </c>
      <c r="C477" s="24">
        <v>16</v>
      </c>
      <c r="D477" s="33">
        <f t="shared" si="22"/>
        <v>35</v>
      </c>
    </row>
    <row r="478" spans="1:4" ht="12.75">
      <c r="A478" s="29" t="s">
        <v>11</v>
      </c>
      <c r="B478" s="24">
        <v>288</v>
      </c>
      <c r="C478" s="24">
        <v>182</v>
      </c>
      <c r="D478" s="33">
        <f t="shared" si="22"/>
        <v>470</v>
      </c>
    </row>
    <row r="479" spans="1:4" ht="16.5" customHeight="1">
      <c r="A479" s="23" t="s">
        <v>95</v>
      </c>
      <c r="B479" s="24"/>
      <c r="C479" s="24"/>
      <c r="D479" s="33"/>
    </row>
    <row r="480" spans="1:4" ht="12.75">
      <c r="A480" s="29" t="s">
        <v>20</v>
      </c>
      <c r="B480" s="24">
        <v>5523</v>
      </c>
      <c r="C480" s="24">
        <v>1537</v>
      </c>
      <c r="D480" s="33">
        <f t="shared" si="22"/>
        <v>7060</v>
      </c>
    </row>
    <row r="481" spans="1:4" ht="12.75">
      <c r="A481" s="28" t="s">
        <v>51</v>
      </c>
      <c r="B481" s="24">
        <v>4318</v>
      </c>
      <c r="C481" s="24">
        <v>613</v>
      </c>
      <c r="D481" s="33">
        <f t="shared" si="22"/>
        <v>4931</v>
      </c>
    </row>
    <row r="482" spans="1:4" ht="12.75">
      <c r="A482" s="29" t="s">
        <v>21</v>
      </c>
      <c r="B482" s="24">
        <v>1892</v>
      </c>
      <c r="C482" s="24">
        <v>839</v>
      </c>
      <c r="D482" s="33">
        <f t="shared" si="22"/>
        <v>2731</v>
      </c>
    </row>
    <row r="483" spans="1:4" ht="12.75">
      <c r="A483" s="29" t="s">
        <v>13</v>
      </c>
      <c r="B483" s="24">
        <v>10</v>
      </c>
      <c r="C483" s="24">
        <v>9</v>
      </c>
      <c r="D483" s="33">
        <f t="shared" si="22"/>
        <v>19</v>
      </c>
    </row>
    <row r="484" spans="1:4" ht="12.75">
      <c r="A484" s="29" t="s">
        <v>11</v>
      </c>
      <c r="B484" s="24">
        <v>253</v>
      </c>
      <c r="C484" s="24">
        <v>108</v>
      </c>
      <c r="D484" s="33">
        <f t="shared" si="22"/>
        <v>361</v>
      </c>
    </row>
    <row r="485" spans="1:4" ht="16.5" customHeight="1">
      <c r="A485" s="23" t="s">
        <v>96</v>
      </c>
      <c r="B485" s="24"/>
      <c r="C485" s="24"/>
      <c r="D485" s="33"/>
    </row>
    <row r="486" spans="1:4" ht="12.75">
      <c r="A486" s="29" t="s">
        <v>20</v>
      </c>
      <c r="B486" s="24">
        <v>5243</v>
      </c>
      <c r="C486" s="24">
        <v>1218</v>
      </c>
      <c r="D486" s="33">
        <f t="shared" si="22"/>
        <v>6461</v>
      </c>
    </row>
    <row r="487" spans="1:4" ht="12.75">
      <c r="A487" s="28" t="s">
        <v>51</v>
      </c>
      <c r="B487" s="24">
        <v>4372</v>
      </c>
      <c r="C487" s="24">
        <v>632</v>
      </c>
      <c r="D487" s="33">
        <f t="shared" si="22"/>
        <v>5004</v>
      </c>
    </row>
    <row r="488" spans="1:4" ht="12.75">
      <c r="A488" s="29" t="s">
        <v>21</v>
      </c>
      <c r="B488" s="24">
        <v>1829</v>
      </c>
      <c r="C488" s="24">
        <v>613</v>
      </c>
      <c r="D488" s="33">
        <f t="shared" si="22"/>
        <v>2442</v>
      </c>
    </row>
    <row r="489" spans="1:4" ht="12.75">
      <c r="A489" s="29" t="s">
        <v>13</v>
      </c>
      <c r="B489" s="24">
        <v>16</v>
      </c>
      <c r="C489" s="24">
        <v>6</v>
      </c>
      <c r="D489" s="33">
        <f t="shared" si="22"/>
        <v>22</v>
      </c>
    </row>
    <row r="490" spans="1:4" ht="12.75">
      <c r="A490" s="29" t="s">
        <v>11</v>
      </c>
      <c r="B490" s="24">
        <v>331</v>
      </c>
      <c r="C490" s="24">
        <v>142</v>
      </c>
      <c r="D490" s="33">
        <f t="shared" si="22"/>
        <v>473</v>
      </c>
    </row>
    <row r="491" spans="1:4" ht="16.5" customHeight="1">
      <c r="A491" s="23" t="s">
        <v>102</v>
      </c>
      <c r="B491" s="24"/>
      <c r="C491" s="24"/>
      <c r="D491" s="33"/>
    </row>
    <row r="492" spans="1:4" ht="12.75">
      <c r="A492" s="29" t="s">
        <v>20</v>
      </c>
      <c r="B492" s="24">
        <v>3707</v>
      </c>
      <c r="C492" s="24">
        <v>915</v>
      </c>
      <c r="D492" s="33">
        <f t="shared" si="22"/>
        <v>4622</v>
      </c>
    </row>
    <row r="493" spans="1:4" ht="12.75">
      <c r="A493" s="28" t="s">
        <v>51</v>
      </c>
      <c r="B493" s="24">
        <v>2947</v>
      </c>
      <c r="C493" s="24">
        <v>504</v>
      </c>
      <c r="D493" s="33">
        <f t="shared" si="22"/>
        <v>3451</v>
      </c>
    </row>
    <row r="494" spans="1:4" ht="12.75">
      <c r="A494" s="29" t="s">
        <v>21</v>
      </c>
      <c r="B494" s="24">
        <v>1405</v>
      </c>
      <c r="C494" s="24">
        <v>464</v>
      </c>
      <c r="D494" s="33">
        <f t="shared" si="22"/>
        <v>1869</v>
      </c>
    </row>
    <row r="495" spans="1:4" ht="12.75">
      <c r="A495" s="29" t="s">
        <v>13</v>
      </c>
      <c r="B495" s="24">
        <v>11</v>
      </c>
      <c r="C495" s="24">
        <v>13</v>
      </c>
      <c r="D495" s="33">
        <f t="shared" si="22"/>
        <v>24</v>
      </c>
    </row>
    <row r="496" spans="1:4" ht="12.75">
      <c r="A496" s="29" t="s">
        <v>11</v>
      </c>
      <c r="B496" s="24">
        <v>279</v>
      </c>
      <c r="C496" s="24">
        <v>85</v>
      </c>
      <c r="D496" s="33">
        <f t="shared" si="22"/>
        <v>364</v>
      </c>
    </row>
    <row r="497" spans="1:4" ht="16.5" customHeight="1">
      <c r="A497" s="23" t="s">
        <v>98</v>
      </c>
      <c r="B497" s="24"/>
      <c r="C497" s="24"/>
      <c r="D497" s="33"/>
    </row>
    <row r="498" spans="1:4" ht="12.75">
      <c r="A498" s="29" t="s">
        <v>20</v>
      </c>
      <c r="B498" s="24">
        <v>2073</v>
      </c>
      <c r="C498" s="24">
        <v>560</v>
      </c>
      <c r="D498" s="33">
        <f t="shared" si="22"/>
        <v>2633</v>
      </c>
    </row>
    <row r="499" spans="1:4" ht="12.75">
      <c r="A499" s="28" t="s">
        <v>51</v>
      </c>
      <c r="B499" s="24">
        <v>1259</v>
      </c>
      <c r="C499" s="24">
        <v>304</v>
      </c>
      <c r="D499" s="33">
        <f t="shared" si="22"/>
        <v>1563</v>
      </c>
    </row>
    <row r="500" spans="1:4" ht="12.75">
      <c r="A500" s="29" t="s">
        <v>21</v>
      </c>
      <c r="B500" s="24">
        <v>760</v>
      </c>
      <c r="C500" s="24">
        <v>272</v>
      </c>
      <c r="D500" s="33">
        <f t="shared" si="22"/>
        <v>1032</v>
      </c>
    </row>
    <row r="501" spans="1:4" ht="12.75">
      <c r="A501" s="29" t="s">
        <v>13</v>
      </c>
      <c r="B501" s="24">
        <v>12</v>
      </c>
      <c r="C501" s="24">
        <v>4</v>
      </c>
      <c r="D501" s="33">
        <f t="shared" si="22"/>
        <v>16</v>
      </c>
    </row>
    <row r="502" spans="1:4" ht="12.75">
      <c r="A502" s="29" t="s">
        <v>11</v>
      </c>
      <c r="B502" s="24">
        <v>135</v>
      </c>
      <c r="C502" s="24">
        <v>66</v>
      </c>
      <c r="D502" s="33">
        <f t="shared" si="22"/>
        <v>201</v>
      </c>
    </row>
    <row r="503" spans="1:4" ht="16.5" customHeight="1">
      <c r="A503" s="23" t="s">
        <v>99</v>
      </c>
      <c r="B503" s="24"/>
      <c r="C503" s="24"/>
      <c r="D503" s="33"/>
    </row>
    <row r="504" spans="1:4" ht="12.75">
      <c r="A504" s="29" t="s">
        <v>20</v>
      </c>
      <c r="B504" s="24">
        <f>827+1</f>
        <v>828</v>
      </c>
      <c r="C504" s="24">
        <f>244+1</f>
        <v>245</v>
      </c>
      <c r="D504" s="33">
        <f t="shared" si="22"/>
        <v>1073</v>
      </c>
    </row>
    <row r="505" spans="1:4" ht="12.75">
      <c r="A505" s="28" t="s">
        <v>51</v>
      </c>
      <c r="B505" s="24">
        <v>291</v>
      </c>
      <c r="C505" s="24">
        <v>105</v>
      </c>
      <c r="D505" s="33">
        <f t="shared" si="22"/>
        <v>396</v>
      </c>
    </row>
    <row r="506" spans="1:4" ht="12.75">
      <c r="A506" s="29" t="s">
        <v>21</v>
      </c>
      <c r="B506" s="24">
        <v>287</v>
      </c>
      <c r="C506" s="24">
        <v>117</v>
      </c>
      <c r="D506" s="33">
        <f>B506+C506</f>
        <v>404</v>
      </c>
    </row>
    <row r="507" spans="1:4" ht="12.75">
      <c r="A507" s="29" t="s">
        <v>13</v>
      </c>
      <c r="B507" s="24">
        <v>3</v>
      </c>
      <c r="C507" s="88" t="s">
        <v>76</v>
      </c>
      <c r="D507" s="33">
        <f>SUM(B507:C507)</f>
        <v>3</v>
      </c>
    </row>
    <row r="508" spans="1:4" ht="12.75">
      <c r="A508" s="29" t="s">
        <v>11</v>
      </c>
      <c r="B508" s="24">
        <v>60</v>
      </c>
      <c r="C508" s="24">
        <v>18</v>
      </c>
      <c r="D508" s="33">
        <f>B508+C508</f>
        <v>78</v>
      </c>
    </row>
    <row r="509" spans="1:4" ht="16.5" customHeight="1">
      <c r="A509" s="23" t="s">
        <v>7</v>
      </c>
      <c r="B509" s="40"/>
      <c r="C509" s="40"/>
      <c r="D509" s="33"/>
    </row>
    <row r="510" spans="1:4" ht="12.75">
      <c r="A510" s="29" t="s">
        <v>20</v>
      </c>
      <c r="B510" s="24">
        <f>B474+B480+B486+B492+B498+B504</f>
        <v>23979</v>
      </c>
      <c r="C510" s="24">
        <f aca="true" t="shared" si="23" ref="B510:C512">C474+C480+C486+C492+C498+C504</f>
        <v>7230</v>
      </c>
      <c r="D510" s="33">
        <f t="shared" si="22"/>
        <v>31209</v>
      </c>
    </row>
    <row r="511" spans="1:4" ht="12.75">
      <c r="A511" s="28" t="s">
        <v>51</v>
      </c>
      <c r="B511" s="24">
        <f t="shared" si="23"/>
        <v>17184</v>
      </c>
      <c r="C511" s="24">
        <f t="shared" si="23"/>
        <v>2623</v>
      </c>
      <c r="D511" s="33">
        <f>B511+C511</f>
        <v>19807</v>
      </c>
    </row>
    <row r="512" spans="1:5" ht="12.75">
      <c r="A512" s="29" t="s">
        <v>21</v>
      </c>
      <c r="B512" s="24">
        <f>B476+B482+B488+B494+B500+B506</f>
        <v>9455</v>
      </c>
      <c r="C512" s="24">
        <f t="shared" si="23"/>
        <v>4074</v>
      </c>
      <c r="D512" s="33">
        <f>B512+C512</f>
        <v>13529</v>
      </c>
      <c r="E512" s="69"/>
    </row>
    <row r="513" spans="1:4" ht="12.75">
      <c r="A513" s="29" t="s">
        <v>13</v>
      </c>
      <c r="B513" s="24">
        <f>B477+B483+B489+B495+B501+B507</f>
        <v>71</v>
      </c>
      <c r="C513" s="24">
        <f>SUM(C477,C483,C489,C495,C501,C507)</f>
        <v>48</v>
      </c>
      <c r="D513" s="33">
        <f>B513+C513</f>
        <v>119</v>
      </c>
    </row>
    <row r="514" spans="1:4" ht="12.75">
      <c r="A514" s="22" t="s">
        <v>11</v>
      </c>
      <c r="B514" s="25">
        <f>B478+B484+B490+B496+B502+B508</f>
        <v>1346</v>
      </c>
      <c r="C514" s="25">
        <f>C478+C484+C490+C496+C502+C508</f>
        <v>601</v>
      </c>
      <c r="D514" s="33">
        <f>B514+C514</f>
        <v>1947</v>
      </c>
    </row>
    <row r="515" spans="1:7" ht="26.25" customHeight="1">
      <c r="A515" s="103" t="s">
        <v>100</v>
      </c>
      <c r="B515" s="103"/>
      <c r="C515" s="103"/>
      <c r="D515" s="104"/>
      <c r="E515" s="104"/>
      <c r="F515" s="104"/>
      <c r="G515" s="104"/>
    </row>
    <row r="516" spans="1:256" ht="15" customHeight="1">
      <c r="A516" s="93"/>
      <c r="B516" s="94"/>
      <c r="C516" s="94"/>
      <c r="D516" s="94"/>
      <c r="E516" s="93"/>
      <c r="F516" s="94"/>
      <c r="G516" s="94"/>
      <c r="H516" s="94"/>
      <c r="I516" s="93"/>
      <c r="J516" s="94"/>
      <c r="K516" s="94"/>
      <c r="L516" s="94"/>
      <c r="M516" s="93"/>
      <c r="N516" s="94"/>
      <c r="O516" s="94"/>
      <c r="P516" s="94"/>
      <c r="Q516" s="93"/>
      <c r="R516" s="94"/>
      <c r="S516" s="94"/>
      <c r="T516" s="94"/>
      <c r="U516" s="93"/>
      <c r="V516" s="94"/>
      <c r="W516" s="94"/>
      <c r="X516" s="94"/>
      <c r="Y516" s="93"/>
      <c r="Z516" s="94"/>
      <c r="AA516" s="94"/>
      <c r="AB516" s="94"/>
      <c r="AC516" s="93"/>
      <c r="AD516" s="94"/>
      <c r="AE516" s="94"/>
      <c r="AF516" s="94"/>
      <c r="AG516" s="93"/>
      <c r="AH516" s="94"/>
      <c r="AI516" s="94"/>
      <c r="AJ516" s="94"/>
      <c r="AK516" s="93"/>
      <c r="AL516" s="94"/>
      <c r="AM516" s="94"/>
      <c r="AN516" s="94"/>
      <c r="AO516" s="93"/>
      <c r="AP516" s="94"/>
      <c r="AQ516" s="94"/>
      <c r="AR516" s="94"/>
      <c r="AS516" s="93"/>
      <c r="AT516" s="94"/>
      <c r="AU516" s="94"/>
      <c r="AV516" s="94"/>
      <c r="AW516" s="93"/>
      <c r="AX516" s="94"/>
      <c r="AY516" s="94"/>
      <c r="AZ516" s="94"/>
      <c r="BA516" s="93"/>
      <c r="BB516" s="94"/>
      <c r="BC516" s="94"/>
      <c r="BD516" s="94"/>
      <c r="BE516" s="93"/>
      <c r="BF516" s="94"/>
      <c r="BG516" s="94"/>
      <c r="BH516" s="94"/>
      <c r="BI516" s="93"/>
      <c r="BJ516" s="94"/>
      <c r="BK516" s="94"/>
      <c r="BL516" s="94"/>
      <c r="BM516" s="93"/>
      <c r="BN516" s="94"/>
      <c r="BO516" s="94"/>
      <c r="BP516" s="94"/>
      <c r="BQ516" s="93"/>
      <c r="BR516" s="94"/>
      <c r="BS516" s="94"/>
      <c r="BT516" s="94"/>
      <c r="BU516" s="93"/>
      <c r="BV516" s="94"/>
      <c r="BW516" s="94"/>
      <c r="BX516" s="94"/>
      <c r="BY516" s="93"/>
      <c r="BZ516" s="94"/>
      <c r="CA516" s="94"/>
      <c r="CB516" s="94"/>
      <c r="CC516" s="93"/>
      <c r="CD516" s="94"/>
      <c r="CE516" s="94"/>
      <c r="CF516" s="94"/>
      <c r="CG516" s="93"/>
      <c r="CH516" s="94"/>
      <c r="CI516" s="94"/>
      <c r="CJ516" s="94"/>
      <c r="CK516" s="93"/>
      <c r="CL516" s="94"/>
      <c r="CM516" s="94"/>
      <c r="CN516" s="94"/>
      <c r="CO516" s="93"/>
      <c r="CP516" s="94"/>
      <c r="CQ516" s="94"/>
      <c r="CR516" s="94"/>
      <c r="CS516" s="93"/>
      <c r="CT516" s="94"/>
      <c r="CU516" s="94"/>
      <c r="CV516" s="94"/>
      <c r="CW516" s="93"/>
      <c r="CX516" s="94"/>
      <c r="CY516" s="94"/>
      <c r="CZ516" s="94"/>
      <c r="DA516" s="93"/>
      <c r="DB516" s="94"/>
      <c r="DC516" s="94"/>
      <c r="DD516" s="94"/>
      <c r="DE516" s="93"/>
      <c r="DF516" s="94"/>
      <c r="DG516" s="94"/>
      <c r="DH516" s="94"/>
      <c r="DI516" s="93"/>
      <c r="DJ516" s="94"/>
      <c r="DK516" s="94"/>
      <c r="DL516" s="94"/>
      <c r="DM516" s="93"/>
      <c r="DN516" s="94"/>
      <c r="DO516" s="94"/>
      <c r="DP516" s="94"/>
      <c r="DQ516" s="93"/>
      <c r="DR516" s="94"/>
      <c r="DS516" s="94"/>
      <c r="DT516" s="94"/>
      <c r="DU516" s="93"/>
      <c r="DV516" s="94"/>
      <c r="DW516" s="94"/>
      <c r="DX516" s="94"/>
      <c r="DY516" s="93"/>
      <c r="DZ516" s="94"/>
      <c r="EA516" s="94"/>
      <c r="EB516" s="94"/>
      <c r="EC516" s="93"/>
      <c r="ED516" s="94"/>
      <c r="EE516" s="94"/>
      <c r="EF516" s="94"/>
      <c r="EG516" s="93"/>
      <c r="EH516" s="94"/>
      <c r="EI516" s="94"/>
      <c r="EJ516" s="94"/>
      <c r="EK516" s="93"/>
      <c r="EL516" s="94"/>
      <c r="EM516" s="94"/>
      <c r="EN516" s="94"/>
      <c r="EO516" s="93"/>
      <c r="EP516" s="94"/>
      <c r="EQ516" s="94"/>
      <c r="ER516" s="94"/>
      <c r="ES516" s="93"/>
      <c r="ET516" s="94"/>
      <c r="EU516" s="94"/>
      <c r="EV516" s="94"/>
      <c r="EW516" s="93"/>
      <c r="EX516" s="94"/>
      <c r="EY516" s="94"/>
      <c r="EZ516" s="94"/>
      <c r="FA516" s="93"/>
      <c r="FB516" s="94"/>
      <c r="FC516" s="94"/>
      <c r="FD516" s="94"/>
      <c r="FE516" s="93"/>
      <c r="FF516" s="94"/>
      <c r="FG516" s="94"/>
      <c r="FH516" s="94"/>
      <c r="FI516" s="93"/>
      <c r="FJ516" s="94"/>
      <c r="FK516" s="94"/>
      <c r="FL516" s="94"/>
      <c r="FM516" s="93"/>
      <c r="FN516" s="94"/>
      <c r="FO516" s="94"/>
      <c r="FP516" s="94"/>
      <c r="FQ516" s="93"/>
      <c r="FR516" s="94"/>
      <c r="FS516" s="94"/>
      <c r="FT516" s="94"/>
      <c r="FU516" s="93"/>
      <c r="FV516" s="94"/>
      <c r="FW516" s="94"/>
      <c r="FX516" s="94"/>
      <c r="FY516" s="93"/>
      <c r="FZ516" s="94"/>
      <c r="GA516" s="94"/>
      <c r="GB516" s="94"/>
      <c r="GC516" s="93"/>
      <c r="GD516" s="94"/>
      <c r="GE516" s="94"/>
      <c r="GF516" s="94"/>
      <c r="GG516" s="93"/>
      <c r="GH516" s="94"/>
      <c r="GI516" s="94"/>
      <c r="GJ516" s="94"/>
      <c r="GK516" s="93"/>
      <c r="GL516" s="94"/>
      <c r="GM516" s="94"/>
      <c r="GN516" s="94"/>
      <c r="GO516" s="93"/>
      <c r="GP516" s="94"/>
      <c r="GQ516" s="94"/>
      <c r="GR516" s="94"/>
      <c r="GS516" s="93"/>
      <c r="GT516" s="94"/>
      <c r="GU516" s="94"/>
      <c r="GV516" s="94"/>
      <c r="GW516" s="93"/>
      <c r="GX516" s="94"/>
      <c r="GY516" s="94"/>
      <c r="GZ516" s="94"/>
      <c r="HA516" s="93"/>
      <c r="HB516" s="94"/>
      <c r="HC516" s="94"/>
      <c r="HD516" s="94"/>
      <c r="HE516" s="93"/>
      <c r="HF516" s="94"/>
      <c r="HG516" s="94"/>
      <c r="HH516" s="94"/>
      <c r="HI516" s="93"/>
      <c r="HJ516" s="94"/>
      <c r="HK516" s="94"/>
      <c r="HL516" s="94"/>
      <c r="HM516" s="93"/>
      <c r="HN516" s="94"/>
      <c r="HO516" s="94"/>
      <c r="HP516" s="94"/>
      <c r="HQ516" s="93"/>
      <c r="HR516" s="94"/>
      <c r="HS516" s="94"/>
      <c r="HT516" s="94"/>
      <c r="HU516" s="93"/>
      <c r="HV516" s="94"/>
      <c r="HW516" s="94"/>
      <c r="HX516" s="94"/>
      <c r="HY516" s="93"/>
      <c r="HZ516" s="94"/>
      <c r="IA516" s="94"/>
      <c r="IB516" s="94"/>
      <c r="IC516" s="93"/>
      <c r="ID516" s="94"/>
      <c r="IE516" s="94"/>
      <c r="IF516" s="94"/>
      <c r="IG516" s="93"/>
      <c r="IH516" s="94"/>
      <c r="II516" s="94"/>
      <c r="IJ516" s="94"/>
      <c r="IK516" s="93"/>
      <c r="IL516" s="94"/>
      <c r="IM516" s="94"/>
      <c r="IN516" s="94"/>
      <c r="IO516" s="93"/>
      <c r="IP516" s="94"/>
      <c r="IQ516" s="94"/>
      <c r="IR516" s="94"/>
      <c r="IS516" s="93"/>
      <c r="IT516" s="94"/>
      <c r="IU516" s="94"/>
      <c r="IV516" s="94"/>
    </row>
    <row r="517" spans="1:4" ht="12.75">
      <c r="A517" s="1" t="s">
        <v>36</v>
      </c>
      <c r="B517" s="1"/>
      <c r="C517" s="1"/>
      <c r="D517" s="1"/>
    </row>
    <row r="518" spans="1:4" ht="27" customHeight="1">
      <c r="A518" s="99" t="s">
        <v>120</v>
      </c>
      <c r="B518" s="110"/>
      <c r="C518" s="110"/>
      <c r="D518" s="111"/>
    </row>
    <row r="519" spans="1:4" ht="15.75" customHeight="1">
      <c r="A519" s="26"/>
      <c r="B519" s="26" t="s">
        <v>8</v>
      </c>
      <c r="C519" s="26" t="s">
        <v>9</v>
      </c>
      <c r="D519" s="26" t="s">
        <v>7</v>
      </c>
    </row>
    <row r="520" spans="1:4" ht="16.5" customHeight="1">
      <c r="A520" s="23" t="s">
        <v>94</v>
      </c>
      <c r="B520" s="29"/>
      <c r="C520" s="29"/>
      <c r="D520" s="29"/>
    </row>
    <row r="521" spans="1:4" ht="12.75">
      <c r="A521" s="29" t="s">
        <v>20</v>
      </c>
      <c r="B521" s="19">
        <f>0.359+227.355</f>
        <v>227.714</v>
      </c>
      <c r="C521" s="19">
        <f>0.176+89.705</f>
        <v>89.881</v>
      </c>
      <c r="D521" s="35">
        <f>B521+C521</f>
        <v>317.595</v>
      </c>
    </row>
    <row r="522" spans="1:4" ht="12.75">
      <c r="A522" s="28" t="s">
        <v>51</v>
      </c>
      <c r="B522" s="19">
        <f>0.017+16.412</f>
        <v>16.429</v>
      </c>
      <c r="C522" s="19">
        <f>0.001+1.611</f>
        <v>1.6119999999999999</v>
      </c>
      <c r="D522" s="35">
        <f aca="true" t="shared" si="24" ref="D522:D557">B522+C522</f>
        <v>18.040999999999997</v>
      </c>
    </row>
    <row r="523" spans="1:4" ht="12.75">
      <c r="A523" s="29" t="s">
        <v>21</v>
      </c>
      <c r="B523" s="19">
        <f>0.074+26.457</f>
        <v>26.531000000000002</v>
      </c>
      <c r="C523" s="19">
        <f>0.038+14.013</f>
        <v>14.051</v>
      </c>
      <c r="D523" s="35">
        <f t="shared" si="24"/>
        <v>40.582</v>
      </c>
    </row>
    <row r="524" spans="1:4" ht="12.75">
      <c r="A524" s="29" t="s">
        <v>13</v>
      </c>
      <c r="B524" s="19">
        <v>0.094</v>
      </c>
      <c r="C524" s="19">
        <v>0.082</v>
      </c>
      <c r="D524" s="35">
        <f t="shared" si="24"/>
        <v>0.176</v>
      </c>
    </row>
    <row r="525" spans="1:4" ht="12.75">
      <c r="A525" s="29" t="s">
        <v>11</v>
      </c>
      <c r="B525" s="19">
        <v>2.545</v>
      </c>
      <c r="C525" s="19">
        <v>1.659</v>
      </c>
      <c r="D525" s="35">
        <f t="shared" si="24"/>
        <v>4.204</v>
      </c>
    </row>
    <row r="526" spans="1:4" ht="16.5" customHeight="1">
      <c r="A526" s="23" t="s">
        <v>95</v>
      </c>
      <c r="B526" s="19"/>
      <c r="C526" s="19"/>
      <c r="D526" s="35"/>
    </row>
    <row r="527" spans="1:4" ht="12.75">
      <c r="A527" s="29" t="s">
        <v>20</v>
      </c>
      <c r="B527" s="19">
        <v>198.986</v>
      </c>
      <c r="C527" s="19">
        <v>52.045</v>
      </c>
      <c r="D527" s="35">
        <f t="shared" si="24"/>
        <v>251.031</v>
      </c>
    </row>
    <row r="528" spans="1:4" ht="12.75">
      <c r="A528" s="28" t="s">
        <v>51</v>
      </c>
      <c r="B528" s="19">
        <v>20.569</v>
      </c>
      <c r="C528" s="19">
        <v>2.345</v>
      </c>
      <c r="D528" s="35">
        <f t="shared" si="24"/>
        <v>22.913999999999998</v>
      </c>
    </row>
    <row r="529" spans="1:4" ht="12.75">
      <c r="A529" s="29" t="s">
        <v>21</v>
      </c>
      <c r="B529" s="19">
        <v>15.777</v>
      </c>
      <c r="C529" s="19">
        <v>6.979</v>
      </c>
      <c r="D529" s="35">
        <f t="shared" si="24"/>
        <v>22.756</v>
      </c>
    </row>
    <row r="530" spans="1:4" ht="12.75">
      <c r="A530" s="29" t="s">
        <v>13</v>
      </c>
      <c r="B530" s="19">
        <v>0.034</v>
      </c>
      <c r="C530" s="19">
        <v>0.063</v>
      </c>
      <c r="D530" s="35">
        <f t="shared" si="24"/>
        <v>0.097</v>
      </c>
    </row>
    <row r="531" spans="1:4" ht="12.75">
      <c r="A531" s="29" t="s">
        <v>11</v>
      </c>
      <c r="B531" s="19">
        <v>2.335</v>
      </c>
      <c r="C531" s="19">
        <v>0.921</v>
      </c>
      <c r="D531" s="35">
        <f t="shared" si="24"/>
        <v>3.2560000000000002</v>
      </c>
    </row>
    <row r="532" spans="1:4" ht="16.5" customHeight="1">
      <c r="A532" s="23" t="s">
        <v>96</v>
      </c>
      <c r="B532" s="19"/>
      <c r="C532" s="19"/>
      <c r="D532" s="35"/>
    </row>
    <row r="533" spans="1:4" ht="12.75">
      <c r="A533" s="29" t="s">
        <v>20</v>
      </c>
      <c r="B533" s="19">
        <v>186.766</v>
      </c>
      <c r="C533" s="19">
        <v>41.288</v>
      </c>
      <c r="D533" s="35">
        <f t="shared" si="24"/>
        <v>228.05399999999997</v>
      </c>
    </row>
    <row r="534" spans="1:4" ht="12.75">
      <c r="A534" s="28" t="s">
        <v>51</v>
      </c>
      <c r="B534" s="19">
        <v>21.617</v>
      </c>
      <c r="C534" s="19">
        <v>2.711</v>
      </c>
      <c r="D534" s="35">
        <f t="shared" si="24"/>
        <v>24.328</v>
      </c>
    </row>
    <row r="535" spans="1:4" ht="12.75">
      <c r="A535" s="29" t="s">
        <v>21</v>
      </c>
      <c r="B535" s="19">
        <v>14.998</v>
      </c>
      <c r="C535" s="19">
        <v>5.051</v>
      </c>
      <c r="D535" s="35">
        <f t="shared" si="24"/>
        <v>20.049</v>
      </c>
    </row>
    <row r="536" spans="1:4" ht="12.75">
      <c r="A536" s="29" t="s">
        <v>13</v>
      </c>
      <c r="B536" s="19">
        <v>0.097</v>
      </c>
      <c r="C536" s="19">
        <v>0.036</v>
      </c>
      <c r="D536" s="35">
        <f t="shared" si="24"/>
        <v>0.133</v>
      </c>
    </row>
    <row r="537" spans="1:4" ht="12.75">
      <c r="A537" s="29" t="s">
        <v>11</v>
      </c>
      <c r="B537" s="19">
        <v>2.988</v>
      </c>
      <c r="C537" s="19">
        <v>1.281</v>
      </c>
      <c r="D537" s="35">
        <f t="shared" si="24"/>
        <v>4.269</v>
      </c>
    </row>
    <row r="538" spans="1:4" ht="16.5" customHeight="1">
      <c r="A538" s="23" t="s">
        <v>102</v>
      </c>
      <c r="B538" s="19"/>
      <c r="C538" s="19"/>
      <c r="D538" s="35"/>
    </row>
    <row r="539" spans="1:4" ht="12.75">
      <c r="A539" s="29" t="s">
        <v>20</v>
      </c>
      <c r="B539" s="19">
        <v>132.74</v>
      </c>
      <c r="C539" s="19">
        <v>30.44</v>
      </c>
      <c r="D539" s="35">
        <f t="shared" si="24"/>
        <v>163.18</v>
      </c>
    </row>
    <row r="540" spans="1:4" ht="12.75">
      <c r="A540" s="28" t="s">
        <v>51</v>
      </c>
      <c r="B540" s="19">
        <v>14.454</v>
      </c>
      <c r="C540" s="19">
        <v>2.374</v>
      </c>
      <c r="D540" s="35">
        <f t="shared" si="24"/>
        <v>16.828</v>
      </c>
    </row>
    <row r="541" spans="1:4" ht="12.75">
      <c r="A541" s="29" t="s">
        <v>21</v>
      </c>
      <c r="B541" s="19">
        <v>11.675</v>
      </c>
      <c r="C541" s="19">
        <v>3.668</v>
      </c>
      <c r="D541" s="35">
        <f t="shared" si="24"/>
        <v>15.343</v>
      </c>
    </row>
    <row r="542" spans="1:4" ht="12.75">
      <c r="A542" s="29" t="s">
        <v>13</v>
      </c>
      <c r="B542" s="19">
        <v>0.04</v>
      </c>
      <c r="C542" s="19">
        <v>0.095</v>
      </c>
      <c r="D542" s="35">
        <f t="shared" si="24"/>
        <v>0.135</v>
      </c>
    </row>
    <row r="543" spans="1:4" ht="12.75">
      <c r="A543" s="29" t="s">
        <v>11</v>
      </c>
      <c r="B543" s="19">
        <v>2.57</v>
      </c>
      <c r="C543" s="19">
        <v>0.708</v>
      </c>
      <c r="D543" s="35">
        <f t="shared" si="24"/>
        <v>3.2779999999999996</v>
      </c>
    </row>
    <row r="544" spans="1:4" ht="16.5" customHeight="1">
      <c r="A544" s="23" t="s">
        <v>98</v>
      </c>
      <c r="B544" s="19"/>
      <c r="C544" s="19"/>
      <c r="D544" s="35"/>
    </row>
    <row r="545" spans="1:4" ht="12.75">
      <c r="A545" s="29" t="s">
        <v>20</v>
      </c>
      <c r="B545" s="19">
        <v>72.285</v>
      </c>
      <c r="C545" s="19">
        <v>18.283</v>
      </c>
      <c r="D545" s="35">
        <f t="shared" si="24"/>
        <v>90.568</v>
      </c>
    </row>
    <row r="546" spans="1:4" ht="12.75">
      <c r="A546" s="28" t="s">
        <v>51</v>
      </c>
      <c r="B546" s="19">
        <v>5.278</v>
      </c>
      <c r="C546" s="19">
        <v>1.279</v>
      </c>
      <c r="D546" s="35">
        <f t="shared" si="24"/>
        <v>6.5569999999999995</v>
      </c>
    </row>
    <row r="547" spans="1:4" ht="12.75">
      <c r="A547" s="29" t="s">
        <v>21</v>
      </c>
      <c r="B547" s="19">
        <v>6.22</v>
      </c>
      <c r="C547" s="19">
        <v>2.202</v>
      </c>
      <c r="D547" s="35">
        <f t="shared" si="24"/>
        <v>8.422</v>
      </c>
    </row>
    <row r="548" spans="1:4" ht="12.75">
      <c r="A548" s="29" t="s">
        <v>13</v>
      </c>
      <c r="B548" s="19">
        <v>0.096</v>
      </c>
      <c r="C548" s="19">
        <v>0.031</v>
      </c>
      <c r="D548" s="35">
        <f t="shared" si="24"/>
        <v>0.127</v>
      </c>
    </row>
    <row r="549" spans="1:4" ht="12.75">
      <c r="A549" s="29" t="s">
        <v>11</v>
      </c>
      <c r="B549" s="19">
        <v>1.232</v>
      </c>
      <c r="C549" s="19">
        <v>0.624</v>
      </c>
      <c r="D549" s="35">
        <f t="shared" si="24"/>
        <v>1.8559999999999999</v>
      </c>
    </row>
    <row r="550" spans="1:4" ht="16.5" customHeight="1">
      <c r="A550" s="23" t="s">
        <v>99</v>
      </c>
      <c r="B550" s="19"/>
      <c r="C550" s="19"/>
      <c r="D550" s="35"/>
    </row>
    <row r="551" spans="1:4" ht="12.75">
      <c r="A551" s="29" t="s">
        <v>20</v>
      </c>
      <c r="B551" s="19">
        <f>29.333+0.033</f>
        <v>29.366</v>
      </c>
      <c r="C551" s="19">
        <f>8.261+0.003</f>
        <v>8.264</v>
      </c>
      <c r="D551" s="35">
        <f t="shared" si="24"/>
        <v>37.629999999999995</v>
      </c>
    </row>
    <row r="552" spans="1:4" ht="12.75">
      <c r="A552" s="28" t="s">
        <v>51</v>
      </c>
      <c r="B552" s="19">
        <v>1.122</v>
      </c>
      <c r="C552" s="19">
        <v>0.428</v>
      </c>
      <c r="D552" s="35">
        <f t="shared" si="24"/>
        <v>1.55</v>
      </c>
    </row>
    <row r="553" spans="1:4" ht="12.75">
      <c r="A553" s="29" t="s">
        <v>21</v>
      </c>
      <c r="B553" s="19">
        <v>2.49</v>
      </c>
      <c r="C553" s="19">
        <v>0.93</v>
      </c>
      <c r="D553" s="35">
        <f t="shared" si="24"/>
        <v>3.4200000000000004</v>
      </c>
    </row>
    <row r="554" spans="1:4" ht="12.75">
      <c r="A554" s="29" t="s">
        <v>13</v>
      </c>
      <c r="B554" s="19">
        <v>0.026</v>
      </c>
      <c r="C554" s="19">
        <v>0.005</v>
      </c>
      <c r="D554" s="35">
        <f t="shared" si="24"/>
        <v>0.031</v>
      </c>
    </row>
    <row r="555" spans="1:4" ht="12.75">
      <c r="A555" s="29" t="s">
        <v>11</v>
      </c>
      <c r="B555" s="19">
        <v>0.561</v>
      </c>
      <c r="C555" s="19">
        <v>0.184</v>
      </c>
      <c r="D555" s="35">
        <f t="shared" si="24"/>
        <v>0.7450000000000001</v>
      </c>
    </row>
    <row r="556" spans="1:4" ht="16.5" customHeight="1">
      <c r="A556" s="23" t="s">
        <v>7</v>
      </c>
      <c r="B556" s="39"/>
      <c r="C556" s="39"/>
      <c r="D556" s="35"/>
    </row>
    <row r="557" spans="1:4" ht="12.75">
      <c r="A557" s="29" t="s">
        <v>20</v>
      </c>
      <c r="B557" s="19">
        <f>B521+B527+B533+B539+B545+B551</f>
        <v>847.857</v>
      </c>
      <c r="C557" s="19">
        <f aca="true" t="shared" si="25" ref="B557:C559">C521+C527+C533+C539+C545+C551</f>
        <v>240.20100000000002</v>
      </c>
      <c r="D557" s="35">
        <f t="shared" si="24"/>
        <v>1088.058</v>
      </c>
    </row>
    <row r="558" spans="1:4" ht="12.75">
      <c r="A558" s="28" t="s">
        <v>51</v>
      </c>
      <c r="B558" s="19">
        <f t="shared" si="25"/>
        <v>79.469</v>
      </c>
      <c r="C558" s="19">
        <f>C522+C528+C534+C540+C546+C552</f>
        <v>10.749</v>
      </c>
      <c r="D558" s="35">
        <f>B558+C558</f>
        <v>90.21799999999999</v>
      </c>
    </row>
    <row r="559" spans="1:4" ht="12.75">
      <c r="A559" s="29" t="s">
        <v>21</v>
      </c>
      <c r="B559" s="19">
        <f t="shared" si="25"/>
        <v>77.69099999999999</v>
      </c>
      <c r="C559" s="19">
        <f t="shared" si="25"/>
        <v>32.881</v>
      </c>
      <c r="D559" s="35">
        <f>B559+C559</f>
        <v>110.57199999999999</v>
      </c>
    </row>
    <row r="560" spans="1:4" ht="12.75">
      <c r="A560" s="29" t="s">
        <v>13</v>
      </c>
      <c r="B560" s="19">
        <f>B524+B530+B536+B542+B548+B554</f>
        <v>0.387</v>
      </c>
      <c r="C560" s="19">
        <f>C524+C530+C536+C542+C548+C554</f>
        <v>0.31200000000000006</v>
      </c>
      <c r="D560" s="35">
        <f>B560+C560</f>
        <v>0.6990000000000001</v>
      </c>
    </row>
    <row r="561" spans="1:4" ht="12.75">
      <c r="A561" s="22" t="s">
        <v>11</v>
      </c>
      <c r="B561" s="21">
        <f>B525+B531+B537+B543+B549+B555</f>
        <v>12.231</v>
      </c>
      <c r="C561" s="21">
        <f>C525+C531+C537+C543+C549+C555</f>
        <v>5.377</v>
      </c>
      <c r="D561" s="21">
        <f>D525+D531+D537+D543+D549+D555</f>
        <v>17.608</v>
      </c>
    </row>
    <row r="562" spans="1:4" ht="27" customHeight="1">
      <c r="A562" s="103" t="s">
        <v>85</v>
      </c>
      <c r="B562" s="105"/>
      <c r="C562" s="105"/>
      <c r="D562" s="105"/>
    </row>
    <row r="563" spans="1:4" ht="12.75">
      <c r="A563" s="93"/>
      <c r="B563" s="94"/>
      <c r="C563" s="94"/>
      <c r="D563" s="94"/>
    </row>
    <row r="565" spans="1:4" ht="12.75">
      <c r="A565" s="109" t="s">
        <v>62</v>
      </c>
      <c r="B565" s="109"/>
      <c r="C565" s="109"/>
      <c r="D565" s="109"/>
    </row>
    <row r="566" spans="1:5" ht="27" customHeight="1">
      <c r="A566" s="99" t="s">
        <v>123</v>
      </c>
      <c r="B566" s="99"/>
      <c r="C566" s="99"/>
      <c r="D566" s="100"/>
      <c r="E566" s="4"/>
    </row>
    <row r="567" spans="1:5" ht="15.75" customHeight="1">
      <c r="A567" s="26"/>
      <c r="B567" s="26" t="s">
        <v>8</v>
      </c>
      <c r="C567" s="26" t="s">
        <v>9</v>
      </c>
      <c r="D567" s="26" t="s">
        <v>7</v>
      </c>
      <c r="E567" s="14"/>
    </row>
    <row r="568" spans="1:4" ht="16.5" customHeight="1">
      <c r="A568" s="23" t="s">
        <v>0</v>
      </c>
      <c r="B568" s="29"/>
      <c r="C568" s="29"/>
      <c r="D568" s="29"/>
    </row>
    <row r="569" spans="1:4" ht="12.75">
      <c r="A569" s="29" t="s">
        <v>24</v>
      </c>
      <c r="B569" s="24">
        <v>7153</v>
      </c>
      <c r="C569" s="24">
        <v>3168</v>
      </c>
      <c r="D569" s="33">
        <f>B569+C569</f>
        <v>10321</v>
      </c>
    </row>
    <row r="570" spans="1:4" ht="12.75">
      <c r="A570" s="28" t="s">
        <v>51</v>
      </c>
      <c r="B570" s="24">
        <v>3534</v>
      </c>
      <c r="C570" s="24">
        <v>789</v>
      </c>
      <c r="D570" s="33">
        <f aca="true" t="shared" si="26" ref="D570:D585">B570+C570</f>
        <v>4323</v>
      </c>
    </row>
    <row r="571" spans="1:4" ht="12.75">
      <c r="A571" s="29" t="s">
        <v>25</v>
      </c>
      <c r="B571" s="24">
        <v>2803</v>
      </c>
      <c r="C571" s="24">
        <v>1487</v>
      </c>
      <c r="D571" s="33">
        <f t="shared" si="26"/>
        <v>4290</v>
      </c>
    </row>
    <row r="572" spans="1:4" ht="12.75">
      <c r="A572" s="29" t="s">
        <v>13</v>
      </c>
      <c r="B572" s="24">
        <v>8</v>
      </c>
      <c r="C572" s="24">
        <v>7</v>
      </c>
      <c r="D572" s="33">
        <f t="shared" si="26"/>
        <v>15</v>
      </c>
    </row>
    <row r="573" spans="1:4" ht="12.75">
      <c r="A573" s="29" t="s">
        <v>11</v>
      </c>
      <c r="B573" s="24">
        <v>33</v>
      </c>
      <c r="C573" s="24">
        <v>24</v>
      </c>
      <c r="D573" s="33">
        <f t="shared" si="26"/>
        <v>57</v>
      </c>
    </row>
    <row r="574" spans="1:4" ht="16.5" customHeight="1">
      <c r="A574" s="23" t="s">
        <v>10</v>
      </c>
      <c r="B574" s="24"/>
      <c r="C574" s="24"/>
      <c r="D574" s="33"/>
    </row>
    <row r="575" spans="1:4" ht="12.75">
      <c r="A575" s="29" t="s">
        <v>24</v>
      </c>
      <c r="B575" s="24">
        <v>41971</v>
      </c>
      <c r="C575" s="24">
        <v>26287</v>
      </c>
      <c r="D575" s="33">
        <f t="shared" si="26"/>
        <v>68258</v>
      </c>
    </row>
    <row r="576" spans="1:4" ht="12.75">
      <c r="A576" s="28" t="s">
        <v>51</v>
      </c>
      <c r="B576" s="24">
        <v>11151</v>
      </c>
      <c r="C576" s="24">
        <v>1990</v>
      </c>
      <c r="D576" s="33">
        <f t="shared" si="26"/>
        <v>13141</v>
      </c>
    </row>
    <row r="577" spans="1:4" ht="12.75">
      <c r="A577" s="29" t="s">
        <v>25</v>
      </c>
      <c r="B577" s="24">
        <v>24120</v>
      </c>
      <c r="C577" s="24">
        <v>14191</v>
      </c>
      <c r="D577" s="33">
        <f t="shared" si="26"/>
        <v>38311</v>
      </c>
    </row>
    <row r="578" spans="1:4" ht="12.75">
      <c r="A578" s="29" t="s">
        <v>13</v>
      </c>
      <c r="B578" s="24">
        <v>1351</v>
      </c>
      <c r="C578" s="24">
        <v>757</v>
      </c>
      <c r="D578" s="33">
        <f t="shared" si="26"/>
        <v>2108</v>
      </c>
    </row>
    <row r="579" spans="1:4" ht="12.75">
      <c r="A579" s="29" t="s">
        <v>11</v>
      </c>
      <c r="B579" s="24">
        <v>1401</v>
      </c>
      <c r="C579" s="24">
        <v>831</v>
      </c>
      <c r="D579" s="33">
        <f t="shared" si="26"/>
        <v>2232</v>
      </c>
    </row>
    <row r="580" spans="1:4" ht="16.5" customHeight="1">
      <c r="A580" s="23" t="s">
        <v>3</v>
      </c>
      <c r="B580" s="40"/>
      <c r="C580" s="40"/>
      <c r="D580" s="33"/>
    </row>
    <row r="581" spans="1:4" ht="12.75">
      <c r="A581" s="29" t="s">
        <v>24</v>
      </c>
      <c r="B581" s="24">
        <v>178688</v>
      </c>
      <c r="C581" s="24">
        <v>119975</v>
      </c>
      <c r="D581" s="33">
        <f t="shared" si="26"/>
        <v>298663</v>
      </c>
    </row>
    <row r="582" spans="1:4" ht="12.75">
      <c r="A582" s="28" t="s">
        <v>51</v>
      </c>
      <c r="B582" s="24">
        <v>35961</v>
      </c>
      <c r="C582" s="24">
        <v>7655</v>
      </c>
      <c r="D582" s="33">
        <f t="shared" si="26"/>
        <v>43616</v>
      </c>
    </row>
    <row r="583" spans="1:4" ht="12.75">
      <c r="A583" s="29" t="s">
        <v>25</v>
      </c>
      <c r="B583" s="24">
        <v>130273</v>
      </c>
      <c r="C583" s="24">
        <v>86238</v>
      </c>
      <c r="D583" s="33">
        <f t="shared" si="26"/>
        <v>216511</v>
      </c>
    </row>
    <row r="584" spans="1:4" ht="12.75">
      <c r="A584" s="29" t="s">
        <v>13</v>
      </c>
      <c r="B584" s="24">
        <v>4160</v>
      </c>
      <c r="C584" s="24">
        <v>1884</v>
      </c>
      <c r="D584" s="33">
        <f t="shared" si="26"/>
        <v>6044</v>
      </c>
    </row>
    <row r="585" spans="1:4" ht="12.75">
      <c r="A585" s="29" t="s">
        <v>11</v>
      </c>
      <c r="B585" s="24">
        <v>11235</v>
      </c>
      <c r="C585" s="25">
        <v>6612</v>
      </c>
      <c r="D585" s="25">
        <f t="shared" si="26"/>
        <v>17847</v>
      </c>
    </row>
    <row r="586" spans="1:4" ht="15.75" customHeight="1">
      <c r="A586" s="96" t="s">
        <v>121</v>
      </c>
      <c r="B586" s="107"/>
      <c r="C586" s="107"/>
      <c r="D586" s="108"/>
    </row>
    <row r="587" spans="1:4" ht="12.75">
      <c r="A587" s="8"/>
      <c r="B587" s="8"/>
      <c r="C587" s="8"/>
      <c r="D587" s="8"/>
    </row>
    <row r="588" spans="1:4" ht="12.75">
      <c r="A588" s="8"/>
      <c r="B588" s="8"/>
      <c r="C588" s="8"/>
      <c r="D588" s="8"/>
    </row>
    <row r="590" spans="1:4" ht="12.75">
      <c r="A590" s="109" t="s">
        <v>63</v>
      </c>
      <c r="B590" s="102"/>
      <c r="C590" s="102"/>
      <c r="D590" s="102"/>
    </row>
    <row r="591" spans="1:4" ht="27.75" customHeight="1">
      <c r="A591" s="99" t="s">
        <v>122</v>
      </c>
      <c r="B591" s="110"/>
      <c r="C591" s="110"/>
      <c r="D591" s="111"/>
    </row>
    <row r="592" spans="1:5" ht="15.75" customHeight="1">
      <c r="A592" s="26"/>
      <c r="B592" s="26" t="s">
        <v>8</v>
      </c>
      <c r="C592" s="26" t="s">
        <v>9</v>
      </c>
      <c r="D592" s="26" t="s">
        <v>7</v>
      </c>
      <c r="E592" s="14"/>
    </row>
    <row r="593" spans="1:4" ht="16.5" customHeight="1">
      <c r="A593" s="23" t="s">
        <v>0</v>
      </c>
      <c r="B593" s="19"/>
      <c r="C593" s="19"/>
      <c r="D593" s="19"/>
    </row>
    <row r="594" spans="1:4" ht="12.75">
      <c r="A594" s="29" t="s">
        <v>24</v>
      </c>
      <c r="B594" s="19">
        <v>56.543</v>
      </c>
      <c r="C594" s="19">
        <v>25.748</v>
      </c>
      <c r="D594" s="35">
        <f>B594+C594</f>
        <v>82.291</v>
      </c>
    </row>
    <row r="595" spans="1:4" ht="12.75">
      <c r="A595" s="28" t="s">
        <v>51</v>
      </c>
      <c r="B595" s="19">
        <v>7.894</v>
      </c>
      <c r="C595" s="19">
        <v>1.832</v>
      </c>
      <c r="D595" s="35">
        <f aca="true" t="shared" si="27" ref="D595:D614">B595+C595</f>
        <v>9.726</v>
      </c>
    </row>
    <row r="596" spans="1:4" ht="12.75">
      <c r="A596" s="29" t="s">
        <v>25</v>
      </c>
      <c r="B596" s="19">
        <v>40.743</v>
      </c>
      <c r="C596" s="19">
        <v>21.79</v>
      </c>
      <c r="D596" s="35">
        <f t="shared" si="27"/>
        <v>62.533</v>
      </c>
    </row>
    <row r="597" spans="1:4" ht="12.75">
      <c r="A597" s="29" t="s">
        <v>13</v>
      </c>
      <c r="B597" s="19">
        <v>0.011</v>
      </c>
      <c r="C597" s="19">
        <v>0.008</v>
      </c>
      <c r="D597" s="35">
        <v>0</v>
      </c>
    </row>
    <row r="598" spans="1:4" ht="12.75">
      <c r="A598" s="29" t="s">
        <v>11</v>
      </c>
      <c r="B598" s="19">
        <v>0.136</v>
      </c>
      <c r="C598" s="19">
        <v>0.114</v>
      </c>
      <c r="D598" s="35">
        <v>0.3</v>
      </c>
    </row>
    <row r="599" spans="1:4" ht="16.5" customHeight="1">
      <c r="A599" s="23" t="s">
        <v>10</v>
      </c>
      <c r="B599" s="19"/>
      <c r="C599" s="19"/>
      <c r="D599" s="35"/>
    </row>
    <row r="600" spans="1:4" ht="12.75">
      <c r="A600" s="29" t="s">
        <v>24</v>
      </c>
      <c r="B600" s="19">
        <v>505.596</v>
      </c>
      <c r="C600" s="19">
        <v>318.667</v>
      </c>
      <c r="D600" s="35">
        <f t="shared" si="27"/>
        <v>824.2629999999999</v>
      </c>
    </row>
    <row r="601" spans="1:4" ht="12.75">
      <c r="A601" s="28" t="s">
        <v>51</v>
      </c>
      <c r="B601" s="19">
        <v>34.884</v>
      </c>
      <c r="C601" s="19">
        <v>5.867</v>
      </c>
      <c r="D601" s="35">
        <f t="shared" si="27"/>
        <v>40.751</v>
      </c>
    </row>
    <row r="602" spans="1:4" ht="12.75">
      <c r="A602" s="29" t="s">
        <v>25</v>
      </c>
      <c r="B602" s="19">
        <v>574.578</v>
      </c>
      <c r="C602" s="19">
        <v>330.586</v>
      </c>
      <c r="D602" s="35">
        <f t="shared" si="27"/>
        <v>905.164</v>
      </c>
    </row>
    <row r="603" spans="1:4" ht="12.75">
      <c r="A603" s="29" t="s">
        <v>13</v>
      </c>
      <c r="B603" s="19">
        <v>24.626</v>
      </c>
      <c r="C603" s="19">
        <v>13.569</v>
      </c>
      <c r="D603" s="35">
        <f t="shared" si="27"/>
        <v>38.195</v>
      </c>
    </row>
    <row r="604" spans="1:4" ht="12.75">
      <c r="A604" s="29" t="s">
        <v>11</v>
      </c>
      <c r="B604" s="19">
        <v>11.582</v>
      </c>
      <c r="C604" s="19">
        <v>6.819</v>
      </c>
      <c r="D604" s="35">
        <f t="shared" si="27"/>
        <v>18.401</v>
      </c>
    </row>
    <row r="605" spans="1:4" ht="16.5" customHeight="1">
      <c r="A605" s="23" t="s">
        <v>3</v>
      </c>
      <c r="B605" s="19"/>
      <c r="C605" s="19"/>
      <c r="D605" s="35"/>
    </row>
    <row r="606" spans="1:4" ht="12.75">
      <c r="A606" s="29" t="s">
        <v>24</v>
      </c>
      <c r="B606" s="19">
        <v>3304.455</v>
      </c>
      <c r="C606" s="19">
        <v>2213.719</v>
      </c>
      <c r="D606" s="35">
        <f t="shared" si="27"/>
        <v>5518.174</v>
      </c>
    </row>
    <row r="607" spans="1:4" ht="12.75">
      <c r="A607" s="28" t="s">
        <v>51</v>
      </c>
      <c r="B607" s="19">
        <v>180.229</v>
      </c>
      <c r="C607" s="19">
        <v>34.071</v>
      </c>
      <c r="D607" s="35">
        <f t="shared" si="27"/>
        <v>214.3</v>
      </c>
    </row>
    <row r="608" spans="1:4" ht="12.75">
      <c r="A608" s="29" t="s">
        <v>25</v>
      </c>
      <c r="B608" s="19">
        <v>4522.963</v>
      </c>
      <c r="C608" s="19">
        <v>2969.24</v>
      </c>
      <c r="D608" s="35">
        <f t="shared" si="27"/>
        <v>7492.2029999999995</v>
      </c>
    </row>
    <row r="609" spans="1:4" ht="12.75">
      <c r="A609" s="29" t="s">
        <v>13</v>
      </c>
      <c r="B609" s="19">
        <v>48.103</v>
      </c>
      <c r="C609" s="19">
        <v>32.803</v>
      </c>
      <c r="D609" s="35">
        <f t="shared" si="27"/>
        <v>80.906</v>
      </c>
    </row>
    <row r="610" spans="1:4" ht="12.75">
      <c r="A610" s="29" t="s">
        <v>11</v>
      </c>
      <c r="B610" s="19">
        <v>125.513</v>
      </c>
      <c r="C610" s="19">
        <v>72.809</v>
      </c>
      <c r="D610" s="35">
        <f t="shared" si="27"/>
        <v>198.322</v>
      </c>
    </row>
    <row r="611" spans="1:5" ht="16.5" customHeight="1">
      <c r="A611" s="23" t="s">
        <v>7</v>
      </c>
      <c r="B611" s="39"/>
      <c r="C611" s="39"/>
      <c r="D611" s="35"/>
      <c r="E611" s="6"/>
    </row>
    <row r="612" spans="1:5" ht="12.75">
      <c r="A612" s="29" t="s">
        <v>24</v>
      </c>
      <c r="B612" s="19">
        <f>B594+B600+B606</f>
        <v>3866.594</v>
      </c>
      <c r="C612" s="19">
        <f>C594+C600+C606</f>
        <v>2558.134</v>
      </c>
      <c r="D612" s="35">
        <f t="shared" si="27"/>
        <v>6424.728</v>
      </c>
      <c r="E612" s="6"/>
    </row>
    <row r="613" spans="1:5" ht="12.75">
      <c r="A613" s="28" t="s">
        <v>51</v>
      </c>
      <c r="B613" s="19">
        <f>B595+B601+B607</f>
        <v>223.007</v>
      </c>
      <c r="C613" s="19">
        <f>C595+C601+C607</f>
        <v>41.769999999999996</v>
      </c>
      <c r="D613" s="35">
        <f t="shared" si="27"/>
        <v>264.777</v>
      </c>
      <c r="E613" s="6"/>
    </row>
    <row r="614" spans="1:5" ht="12.75">
      <c r="A614" s="29" t="s">
        <v>25</v>
      </c>
      <c r="B614" s="19">
        <f aca="true" t="shared" si="28" ref="B614:C616">B596+B602+B608</f>
        <v>5138.284</v>
      </c>
      <c r="C614" s="19">
        <f t="shared" si="28"/>
        <v>3321.616</v>
      </c>
      <c r="D614" s="35">
        <f t="shared" si="27"/>
        <v>8459.9</v>
      </c>
      <c r="E614" s="10"/>
    </row>
    <row r="615" spans="1:5" ht="12.75">
      <c r="A615" s="29" t="s">
        <v>13</v>
      </c>
      <c r="B615" s="19">
        <f t="shared" si="28"/>
        <v>72.74000000000001</v>
      </c>
      <c r="C615" s="19">
        <f t="shared" si="28"/>
        <v>46.379999999999995</v>
      </c>
      <c r="D615" s="19">
        <f>D597+D603+D609</f>
        <v>119.101</v>
      </c>
      <c r="E615" s="10"/>
    </row>
    <row r="616" spans="1:5" ht="12.75">
      <c r="A616" s="22" t="s">
        <v>11</v>
      </c>
      <c r="B616" s="21">
        <f t="shared" si="28"/>
        <v>137.231</v>
      </c>
      <c r="C616" s="21">
        <f t="shared" si="28"/>
        <v>79.74199999999999</v>
      </c>
      <c r="D616" s="21">
        <f>D598+D604+D610</f>
        <v>217.023</v>
      </c>
      <c r="E616" s="10"/>
    </row>
    <row r="617" spans="1:4" ht="27" customHeight="1">
      <c r="A617" s="103" t="s">
        <v>85</v>
      </c>
      <c r="B617" s="105"/>
      <c r="C617" s="105"/>
      <c r="D617" s="105"/>
    </row>
    <row r="620" spans="1:5" ht="12.75">
      <c r="A620" s="109" t="s">
        <v>37</v>
      </c>
      <c r="B620" s="109"/>
      <c r="C620" s="109"/>
      <c r="D620" s="109"/>
      <c r="E620" s="1"/>
    </row>
    <row r="621" spans="1:5" ht="27.75" customHeight="1">
      <c r="A621" s="100" t="s">
        <v>124</v>
      </c>
      <c r="B621" s="101"/>
      <c r="C621" s="101"/>
      <c r="D621" s="102"/>
      <c r="E621" s="4"/>
    </row>
    <row r="622" spans="1:4" ht="15.75" customHeight="1">
      <c r="A622" s="26"/>
      <c r="B622" s="26" t="s">
        <v>8</v>
      </c>
      <c r="C622" s="26" t="s">
        <v>9</v>
      </c>
      <c r="D622" s="26" t="s">
        <v>7</v>
      </c>
    </row>
    <row r="623" spans="1:4" ht="16.5" customHeight="1">
      <c r="A623" s="23" t="s">
        <v>5</v>
      </c>
      <c r="B623" s="29"/>
      <c r="C623" s="29"/>
      <c r="D623" s="29"/>
    </row>
    <row r="624" spans="1:4" ht="12.75">
      <c r="A624" s="29" t="s">
        <v>24</v>
      </c>
      <c r="B624" s="24">
        <v>11769</v>
      </c>
      <c r="C624" s="24">
        <v>7145</v>
      </c>
      <c r="D624" s="33">
        <f>B624+C624</f>
        <v>18914</v>
      </c>
    </row>
    <row r="625" spans="1:4" ht="12.75">
      <c r="A625" s="28" t="s">
        <v>51</v>
      </c>
      <c r="B625" s="24">
        <v>1980</v>
      </c>
      <c r="C625" s="24">
        <v>334</v>
      </c>
      <c r="D625" s="33">
        <f aca="true" t="shared" si="29" ref="D625:D664">B625+C625</f>
        <v>2314</v>
      </c>
    </row>
    <row r="626" spans="1:4" ht="12.75">
      <c r="A626" s="29" t="s">
        <v>25</v>
      </c>
      <c r="B626" s="24">
        <v>7901</v>
      </c>
      <c r="C626" s="24">
        <v>4979</v>
      </c>
      <c r="D626" s="33">
        <f t="shared" si="29"/>
        <v>12880</v>
      </c>
    </row>
    <row r="627" spans="1:4" ht="12.75">
      <c r="A627" s="29" t="s">
        <v>13</v>
      </c>
      <c r="B627" s="24">
        <v>236</v>
      </c>
      <c r="C627" s="24">
        <v>109</v>
      </c>
      <c r="D627" s="33">
        <f t="shared" si="29"/>
        <v>345</v>
      </c>
    </row>
    <row r="628" spans="1:4" ht="12.75">
      <c r="A628" s="29" t="s">
        <v>11</v>
      </c>
      <c r="B628" s="29">
        <v>469</v>
      </c>
      <c r="C628" s="29">
        <v>199</v>
      </c>
      <c r="D628" s="33">
        <f t="shared" si="29"/>
        <v>668</v>
      </c>
    </row>
    <row r="629" spans="1:4" ht="16.5" customHeight="1">
      <c r="A629" s="23" t="s">
        <v>6</v>
      </c>
      <c r="B629" s="29"/>
      <c r="C629" s="29"/>
      <c r="D629" s="33"/>
    </row>
    <row r="630" spans="1:4" ht="12.75">
      <c r="A630" s="29" t="s">
        <v>24</v>
      </c>
      <c r="B630" s="24">
        <v>29185</v>
      </c>
      <c r="C630" s="24">
        <v>14696</v>
      </c>
      <c r="D630" s="33">
        <f t="shared" si="29"/>
        <v>43881</v>
      </c>
    </row>
    <row r="631" spans="1:4" ht="12.75">
      <c r="A631" s="28" t="s">
        <v>51</v>
      </c>
      <c r="B631" s="24">
        <v>10940</v>
      </c>
      <c r="C631" s="24">
        <v>2060</v>
      </c>
      <c r="D631" s="33">
        <f t="shared" si="29"/>
        <v>13000</v>
      </c>
    </row>
    <row r="632" spans="1:4" ht="12.75">
      <c r="A632" s="29" t="s">
        <v>25</v>
      </c>
      <c r="B632" s="24">
        <v>16018</v>
      </c>
      <c r="C632" s="24">
        <v>7907</v>
      </c>
      <c r="D632" s="33">
        <f t="shared" si="29"/>
        <v>23925</v>
      </c>
    </row>
    <row r="633" spans="1:4" ht="12.75">
      <c r="A633" s="29" t="s">
        <v>13</v>
      </c>
      <c r="B633" s="24">
        <v>99</v>
      </c>
      <c r="C633" s="24">
        <v>82</v>
      </c>
      <c r="D633" s="33">
        <f t="shared" si="29"/>
        <v>181</v>
      </c>
    </row>
    <row r="634" spans="1:4" ht="12.75">
      <c r="A634" s="29" t="s">
        <v>11</v>
      </c>
      <c r="B634" s="24">
        <v>964</v>
      </c>
      <c r="C634" s="24">
        <v>585</v>
      </c>
      <c r="D634" s="33">
        <f t="shared" si="29"/>
        <v>1549</v>
      </c>
    </row>
    <row r="635" spans="1:4" ht="16.5" customHeight="1">
      <c r="A635" s="23" t="s">
        <v>4</v>
      </c>
      <c r="B635" s="24"/>
      <c r="C635" s="24"/>
      <c r="D635" s="33"/>
    </row>
    <row r="636" spans="1:4" ht="12.75">
      <c r="A636" s="29" t="s">
        <v>24</v>
      </c>
      <c r="B636" s="24">
        <v>3183</v>
      </c>
      <c r="C636" s="24">
        <v>3995</v>
      </c>
      <c r="D636" s="33">
        <f t="shared" si="29"/>
        <v>7178</v>
      </c>
    </row>
    <row r="637" spans="1:4" ht="12.75">
      <c r="A637" s="28" t="s">
        <v>51</v>
      </c>
      <c r="B637" s="24">
        <v>231</v>
      </c>
      <c r="C637" s="24">
        <v>38</v>
      </c>
      <c r="D637" s="33">
        <f t="shared" si="29"/>
        <v>269</v>
      </c>
    </row>
    <row r="638" spans="1:4" ht="12.75">
      <c r="A638" s="29" t="s">
        <v>25</v>
      </c>
      <c r="B638" s="24">
        <v>757</v>
      </c>
      <c r="C638" s="24">
        <v>862</v>
      </c>
      <c r="D638" s="33">
        <f t="shared" si="29"/>
        <v>1619</v>
      </c>
    </row>
    <row r="639" spans="1:4" ht="12.75">
      <c r="A639" s="29" t="s">
        <v>13</v>
      </c>
      <c r="B639" s="24">
        <v>9</v>
      </c>
      <c r="C639" s="24">
        <v>5</v>
      </c>
      <c r="D639" s="33">
        <f t="shared" si="29"/>
        <v>14</v>
      </c>
    </row>
    <row r="640" spans="1:4" ht="13.5">
      <c r="A640" s="29" t="s">
        <v>72</v>
      </c>
      <c r="B640" s="24">
        <v>6</v>
      </c>
      <c r="C640" s="65">
        <v>6</v>
      </c>
      <c r="D640" s="33">
        <f t="shared" si="29"/>
        <v>12</v>
      </c>
    </row>
    <row r="641" spans="1:4" ht="16.5" customHeight="1">
      <c r="A641" s="23" t="s">
        <v>12</v>
      </c>
      <c r="B641" s="24"/>
      <c r="C641" s="24"/>
      <c r="D641" s="33"/>
    </row>
    <row r="642" spans="1:4" ht="12.75">
      <c r="A642" s="29" t="s">
        <v>24</v>
      </c>
      <c r="B642" s="24">
        <v>2789</v>
      </c>
      <c r="C642" s="24">
        <v>1544</v>
      </c>
      <c r="D642" s="33">
        <f t="shared" si="29"/>
        <v>4333</v>
      </c>
    </row>
    <row r="643" spans="1:4" ht="12.75">
      <c r="A643" s="28" t="s">
        <v>51</v>
      </c>
      <c r="B643" s="24">
        <v>261</v>
      </c>
      <c r="C643" s="24">
        <v>73</v>
      </c>
      <c r="D643" s="33">
        <f t="shared" si="29"/>
        <v>334</v>
      </c>
    </row>
    <row r="644" spans="1:4" ht="12.75">
      <c r="A644" s="29" t="s">
        <v>25</v>
      </c>
      <c r="B644" s="24">
        <v>2212</v>
      </c>
      <c r="C644" s="24">
        <v>1284</v>
      </c>
      <c r="D644" s="33">
        <f t="shared" si="29"/>
        <v>3496</v>
      </c>
    </row>
    <row r="645" spans="1:4" ht="12.75">
      <c r="A645" s="29" t="s">
        <v>13</v>
      </c>
      <c r="B645" s="24">
        <v>1469</v>
      </c>
      <c r="C645" s="24">
        <v>904</v>
      </c>
      <c r="D645" s="33">
        <f t="shared" si="29"/>
        <v>2373</v>
      </c>
    </row>
    <row r="646" spans="1:4" ht="12.75">
      <c r="A646" s="29" t="s">
        <v>11</v>
      </c>
      <c r="B646" s="24">
        <v>185</v>
      </c>
      <c r="C646" s="24">
        <v>136</v>
      </c>
      <c r="D646" s="33">
        <f t="shared" si="29"/>
        <v>321</v>
      </c>
    </row>
    <row r="647" spans="1:4" ht="16.5" customHeight="1">
      <c r="A647" s="23" t="s">
        <v>26</v>
      </c>
      <c r="B647" s="24"/>
      <c r="C647" s="24"/>
      <c r="D647" s="33"/>
    </row>
    <row r="648" spans="1:4" ht="12.75">
      <c r="A648" s="29" t="s">
        <v>24</v>
      </c>
      <c r="B648" s="24">
        <v>16697</v>
      </c>
      <c r="C648" s="24">
        <v>13045</v>
      </c>
      <c r="D648" s="33">
        <f t="shared" si="29"/>
        <v>29742</v>
      </c>
    </row>
    <row r="649" spans="1:4" ht="12.75">
      <c r="A649" s="28" t="s">
        <v>51</v>
      </c>
      <c r="B649" s="24">
        <v>5151</v>
      </c>
      <c r="C649" s="24">
        <v>1465</v>
      </c>
      <c r="D649" s="33">
        <f t="shared" si="29"/>
        <v>6616</v>
      </c>
    </row>
    <row r="650" spans="1:4" ht="12.75">
      <c r="A650" s="29" t="s">
        <v>25</v>
      </c>
      <c r="B650" s="24">
        <v>12421</v>
      </c>
      <c r="C650" s="24">
        <v>9074</v>
      </c>
      <c r="D650" s="33">
        <f t="shared" si="29"/>
        <v>21495</v>
      </c>
    </row>
    <row r="651" spans="1:4" ht="12.75">
      <c r="A651" s="29" t="s">
        <v>13</v>
      </c>
      <c r="B651" s="24">
        <v>607</v>
      </c>
      <c r="C651" s="24">
        <v>265</v>
      </c>
      <c r="D651" s="33">
        <f t="shared" si="29"/>
        <v>872</v>
      </c>
    </row>
    <row r="652" spans="1:4" ht="12.75">
      <c r="A652" s="29" t="s">
        <v>11</v>
      </c>
      <c r="B652" s="24">
        <v>2323</v>
      </c>
      <c r="C652" s="24">
        <v>1677</v>
      </c>
      <c r="D652" s="33">
        <f t="shared" si="29"/>
        <v>4000</v>
      </c>
    </row>
    <row r="653" spans="1:4" ht="16.5" customHeight="1">
      <c r="A653" s="23" t="s">
        <v>110</v>
      </c>
      <c r="B653" s="24"/>
      <c r="C653" s="24"/>
      <c r="D653" s="33"/>
    </row>
    <row r="654" spans="1:4" ht="12.75">
      <c r="A654" s="29" t="s">
        <v>24</v>
      </c>
      <c r="B654" s="24">
        <v>159801</v>
      </c>
      <c r="C654" s="24">
        <v>105071</v>
      </c>
      <c r="D654" s="33">
        <f t="shared" si="29"/>
        <v>264872</v>
      </c>
    </row>
    <row r="655" spans="1:4" ht="12.75">
      <c r="A655" s="28" t="s">
        <v>51</v>
      </c>
      <c r="B655" s="24">
        <v>30231</v>
      </c>
      <c r="C655" s="24">
        <v>5738</v>
      </c>
      <c r="D655" s="33">
        <f t="shared" si="29"/>
        <v>35969</v>
      </c>
    </row>
    <row r="656" spans="1:4" ht="12.75">
      <c r="A656" s="29" t="s">
        <v>25</v>
      </c>
      <c r="B656" s="24">
        <v>115681</v>
      </c>
      <c r="C656" s="24">
        <v>75179</v>
      </c>
      <c r="D656" s="33">
        <f t="shared" si="29"/>
        <v>190860</v>
      </c>
    </row>
    <row r="657" spans="1:4" ht="12.75">
      <c r="A657" s="29" t="s">
        <v>13</v>
      </c>
      <c r="B657" s="24">
        <v>2845</v>
      </c>
      <c r="C657" s="24">
        <v>960</v>
      </c>
      <c r="D657" s="33">
        <f t="shared" si="29"/>
        <v>3805</v>
      </c>
    </row>
    <row r="658" spans="1:4" ht="12.75">
      <c r="A658" s="29" t="s">
        <v>11</v>
      </c>
      <c r="B658" s="24">
        <v>8545</v>
      </c>
      <c r="C658" s="24">
        <v>4379</v>
      </c>
      <c r="D658" s="33">
        <f t="shared" si="29"/>
        <v>12924</v>
      </c>
    </row>
    <row r="659" spans="1:4" ht="16.5" customHeight="1">
      <c r="A659" s="23" t="s">
        <v>73</v>
      </c>
      <c r="B659" s="24"/>
      <c r="C659" s="24"/>
      <c r="D659" s="33"/>
    </row>
    <row r="660" spans="1:4" ht="12.75">
      <c r="A660" s="29" t="s">
        <v>24</v>
      </c>
      <c r="B660" s="24">
        <v>1382</v>
      </c>
      <c r="C660" s="24">
        <v>2490</v>
      </c>
      <c r="D660" s="33">
        <f t="shared" si="29"/>
        <v>3872</v>
      </c>
    </row>
    <row r="661" spans="1:4" ht="12.75">
      <c r="A661" s="28" t="s">
        <v>51</v>
      </c>
      <c r="B661" s="24">
        <v>309</v>
      </c>
      <c r="C661" s="24">
        <v>415</v>
      </c>
      <c r="D661" s="33">
        <f t="shared" si="29"/>
        <v>724</v>
      </c>
    </row>
    <row r="662" spans="1:4" ht="12.75">
      <c r="A662" s="29" t="s">
        <v>25</v>
      </c>
      <c r="B662" s="24">
        <v>1053</v>
      </c>
      <c r="C662" s="24">
        <v>1888</v>
      </c>
      <c r="D662" s="33">
        <f t="shared" si="29"/>
        <v>2941</v>
      </c>
    </row>
    <row r="663" spans="1:4" ht="12.75">
      <c r="A663" s="29" t="s">
        <v>13</v>
      </c>
      <c r="B663" s="24">
        <f>255+15</f>
        <v>270</v>
      </c>
      <c r="C663" s="24">
        <f>334+8</f>
        <v>342</v>
      </c>
      <c r="D663" s="33">
        <f t="shared" si="29"/>
        <v>612</v>
      </c>
    </row>
    <row r="664" spans="1:4" ht="12.75">
      <c r="A664" s="29" t="s">
        <v>11</v>
      </c>
      <c r="B664" s="24">
        <f>209+65</f>
        <v>274</v>
      </c>
      <c r="C664" s="25">
        <f>489+50</f>
        <v>539</v>
      </c>
      <c r="D664" s="25">
        <f t="shared" si="29"/>
        <v>813</v>
      </c>
    </row>
    <row r="665" spans="1:4" ht="51" customHeight="1">
      <c r="A665" s="96" t="s">
        <v>141</v>
      </c>
      <c r="B665" s="106"/>
      <c r="C665" s="106"/>
      <c r="D665" s="104"/>
    </row>
    <row r="666" spans="1:4" ht="12.75">
      <c r="A666" s="5"/>
      <c r="B666" s="2"/>
      <c r="C666" s="2"/>
      <c r="D666" s="2"/>
    </row>
    <row r="667" spans="1:4" ht="12.75">
      <c r="A667" s="109" t="s">
        <v>38</v>
      </c>
      <c r="B667" s="109"/>
      <c r="C667" s="109"/>
      <c r="D667" s="109"/>
    </row>
    <row r="668" spans="1:5" ht="27.75" customHeight="1">
      <c r="A668" s="99" t="s">
        <v>125</v>
      </c>
      <c r="B668" s="118"/>
      <c r="C668" s="118"/>
      <c r="D668" s="118"/>
      <c r="E668" s="4"/>
    </row>
    <row r="669" spans="1:4" ht="15.75" customHeight="1">
      <c r="A669" s="26"/>
      <c r="B669" s="26" t="s">
        <v>8</v>
      </c>
      <c r="C669" s="26" t="s">
        <v>9</v>
      </c>
      <c r="D669" s="26" t="s">
        <v>7</v>
      </c>
    </row>
    <row r="670" spans="1:4" ht="16.5" customHeight="1">
      <c r="A670" s="23" t="s">
        <v>5</v>
      </c>
      <c r="B670" s="19"/>
      <c r="C670" s="19"/>
      <c r="D670" s="19"/>
    </row>
    <row r="671" spans="1:4" ht="12.75">
      <c r="A671" s="29" t="s">
        <v>24</v>
      </c>
      <c r="B671" s="19">
        <v>157.182</v>
      </c>
      <c r="C671" s="19">
        <v>98.424</v>
      </c>
      <c r="D671" s="35">
        <f>B671+C671</f>
        <v>255.606</v>
      </c>
    </row>
    <row r="672" spans="1:4" ht="12.75">
      <c r="A672" s="28" t="s">
        <v>51</v>
      </c>
      <c r="B672" s="19">
        <v>6.895</v>
      </c>
      <c r="C672" s="19">
        <v>1.123</v>
      </c>
      <c r="D672" s="35">
        <f aca="true" t="shared" si="30" ref="D672:D715">B672+C672</f>
        <v>8.017999999999999</v>
      </c>
    </row>
    <row r="673" spans="1:4" ht="12.75">
      <c r="A673" s="29" t="s">
        <v>25</v>
      </c>
      <c r="B673" s="19">
        <v>200.647</v>
      </c>
      <c r="C673" s="19">
        <v>128.626</v>
      </c>
      <c r="D673" s="35">
        <f t="shared" si="30"/>
        <v>329.273</v>
      </c>
    </row>
    <row r="674" spans="1:4" ht="12.75">
      <c r="A674" s="29" t="s">
        <v>13</v>
      </c>
      <c r="B674" s="19">
        <v>1.461</v>
      </c>
      <c r="C674" s="19">
        <v>0.56</v>
      </c>
      <c r="D674" s="35">
        <f t="shared" si="30"/>
        <v>2.021</v>
      </c>
    </row>
    <row r="675" spans="1:4" ht="12.75">
      <c r="A675" s="29" t="s">
        <v>11</v>
      </c>
      <c r="B675" s="19">
        <v>4.152</v>
      </c>
      <c r="C675" s="19">
        <v>1.825</v>
      </c>
      <c r="D675" s="35">
        <f>B675+C675</f>
        <v>5.977</v>
      </c>
    </row>
    <row r="676" spans="1:4" ht="16.5" customHeight="1">
      <c r="A676" s="23" t="s">
        <v>6</v>
      </c>
      <c r="B676" s="19"/>
      <c r="C676" s="19"/>
      <c r="D676" s="35"/>
    </row>
    <row r="677" spans="1:4" ht="12.75">
      <c r="A677" s="29" t="s">
        <v>24</v>
      </c>
      <c r="B677" s="19">
        <v>350.304</v>
      </c>
      <c r="C677" s="19">
        <v>168.559</v>
      </c>
      <c r="D677" s="35">
        <f t="shared" si="30"/>
        <v>518.8629999999999</v>
      </c>
    </row>
    <row r="678" spans="1:4" ht="12.75">
      <c r="A678" s="28" t="s">
        <v>51</v>
      </c>
      <c r="B678" s="19">
        <v>36.339</v>
      </c>
      <c r="C678" s="19">
        <v>6.543</v>
      </c>
      <c r="D678" s="35">
        <f t="shared" si="30"/>
        <v>42.882</v>
      </c>
    </row>
    <row r="679" spans="1:4" ht="12.75">
      <c r="A679" s="29" t="s">
        <v>25</v>
      </c>
      <c r="B679" s="19">
        <v>388.365</v>
      </c>
      <c r="C679" s="19">
        <v>179.63</v>
      </c>
      <c r="D679" s="35">
        <f t="shared" si="30"/>
        <v>567.995</v>
      </c>
    </row>
    <row r="680" spans="1:4" ht="12.75">
      <c r="A680" s="29" t="s">
        <v>13</v>
      </c>
      <c r="B680" s="19">
        <v>0.783</v>
      </c>
      <c r="C680" s="19">
        <v>0.618</v>
      </c>
      <c r="D680" s="35">
        <f t="shared" si="30"/>
        <v>1.401</v>
      </c>
    </row>
    <row r="681" spans="1:4" ht="12.75">
      <c r="A681" s="29" t="s">
        <v>11</v>
      </c>
      <c r="B681" s="19">
        <v>8.048</v>
      </c>
      <c r="C681" s="19">
        <v>4.922</v>
      </c>
      <c r="D681" s="35">
        <f>B681+C681</f>
        <v>12.969999999999999</v>
      </c>
    </row>
    <row r="682" spans="1:4" ht="16.5" customHeight="1">
      <c r="A682" s="23" t="s">
        <v>4</v>
      </c>
      <c r="B682" s="39"/>
      <c r="C682" s="39"/>
      <c r="D682" s="35"/>
    </row>
    <row r="683" spans="1:4" ht="12.75">
      <c r="A683" s="29" t="s">
        <v>24</v>
      </c>
      <c r="B683" s="19">
        <v>42.658</v>
      </c>
      <c r="C683" s="19">
        <v>52.927</v>
      </c>
      <c r="D683" s="35">
        <f t="shared" si="30"/>
        <v>95.58500000000001</v>
      </c>
    </row>
    <row r="684" spans="1:4" ht="12.75">
      <c r="A684" s="28" t="s">
        <v>51</v>
      </c>
      <c r="B684" s="19">
        <v>0.619</v>
      </c>
      <c r="C684" s="19">
        <v>0.099</v>
      </c>
      <c r="D684" s="35">
        <f t="shared" si="30"/>
        <v>0.718</v>
      </c>
    </row>
    <row r="685" spans="1:4" ht="12.75">
      <c r="A685" s="29" t="s">
        <v>25</v>
      </c>
      <c r="B685" s="19">
        <v>18.486</v>
      </c>
      <c r="C685" s="19">
        <v>21.612</v>
      </c>
      <c r="D685" s="35">
        <f t="shared" si="30"/>
        <v>40.098</v>
      </c>
    </row>
    <row r="686" spans="1:4" ht="12.75">
      <c r="A686" s="29" t="s">
        <v>13</v>
      </c>
      <c r="B686" s="19">
        <v>0.026</v>
      </c>
      <c r="C686" s="19">
        <v>0.013</v>
      </c>
      <c r="D686" s="35">
        <f t="shared" si="30"/>
        <v>0.039</v>
      </c>
    </row>
    <row r="687" spans="1:4" ht="12.75">
      <c r="A687" s="29" t="s">
        <v>11</v>
      </c>
      <c r="B687" s="19">
        <v>0.051</v>
      </c>
      <c r="C687" s="19">
        <v>0.052</v>
      </c>
      <c r="D687" s="35">
        <f t="shared" si="30"/>
        <v>0.103</v>
      </c>
    </row>
    <row r="688" spans="1:4" ht="16.5" customHeight="1">
      <c r="A688" s="23" t="s">
        <v>12</v>
      </c>
      <c r="B688" s="39"/>
      <c r="C688" s="39"/>
      <c r="D688" s="35"/>
    </row>
    <row r="689" spans="1:4" ht="12.75">
      <c r="A689" s="29" t="s">
        <v>24</v>
      </c>
      <c r="B689" s="19">
        <v>39.08</v>
      </c>
      <c r="C689" s="19">
        <v>21.73</v>
      </c>
      <c r="D689" s="35">
        <f t="shared" si="30"/>
        <v>60.81</v>
      </c>
    </row>
    <row r="690" spans="1:4" ht="12.75">
      <c r="A690" s="28" t="s">
        <v>51</v>
      </c>
      <c r="B690" s="19">
        <v>0.971</v>
      </c>
      <c r="C690" s="19">
        <v>0.247</v>
      </c>
      <c r="D690" s="35">
        <f t="shared" si="30"/>
        <v>1.218</v>
      </c>
    </row>
    <row r="691" spans="1:4" ht="12.75">
      <c r="A691" s="29" t="s">
        <v>25</v>
      </c>
      <c r="B691" s="19">
        <v>58.438</v>
      </c>
      <c r="C691" s="19">
        <v>34.446</v>
      </c>
      <c r="D691" s="35">
        <f t="shared" si="30"/>
        <v>92.884</v>
      </c>
    </row>
    <row r="692" spans="1:4" ht="12.75">
      <c r="A692" s="29" t="s">
        <v>13</v>
      </c>
      <c r="B692" s="19">
        <v>32.991</v>
      </c>
      <c r="C692" s="19">
        <v>22.983</v>
      </c>
      <c r="D692" s="35">
        <f t="shared" si="30"/>
        <v>55.974000000000004</v>
      </c>
    </row>
    <row r="693" spans="1:4" ht="12.75">
      <c r="A693" s="29" t="s">
        <v>11</v>
      </c>
      <c r="B693" s="19">
        <v>1.575</v>
      </c>
      <c r="C693" s="19">
        <v>1.202</v>
      </c>
      <c r="D693" s="35">
        <f t="shared" si="30"/>
        <v>2.777</v>
      </c>
    </row>
    <row r="694" spans="1:4" ht="16.5" customHeight="1">
      <c r="A694" s="23" t="s">
        <v>26</v>
      </c>
      <c r="B694" s="19"/>
      <c r="C694" s="19"/>
      <c r="D694" s="35"/>
    </row>
    <row r="695" spans="1:4" ht="12.75">
      <c r="A695" s="29" t="s">
        <v>24</v>
      </c>
      <c r="B695" s="19">
        <v>271.994</v>
      </c>
      <c r="C695" s="19">
        <v>214.824</v>
      </c>
      <c r="D695" s="35">
        <f t="shared" si="30"/>
        <v>486.81800000000004</v>
      </c>
    </row>
    <row r="696" spans="1:4" ht="12.75">
      <c r="A696" s="28" t="s">
        <v>51</v>
      </c>
      <c r="B696" s="19">
        <v>23.513</v>
      </c>
      <c r="C696" s="19">
        <v>6.215</v>
      </c>
      <c r="D696" s="35">
        <f t="shared" si="30"/>
        <v>29.728</v>
      </c>
    </row>
    <row r="697" spans="1:4" ht="12.75">
      <c r="A697" s="29" t="s">
        <v>25</v>
      </c>
      <c r="B697" s="19">
        <v>381.2</v>
      </c>
      <c r="C697" s="19">
        <v>280.899</v>
      </c>
      <c r="D697" s="35">
        <f t="shared" si="30"/>
        <v>662.0989999999999</v>
      </c>
    </row>
    <row r="698" spans="1:4" ht="12.75">
      <c r="A698" s="29" t="s">
        <v>13</v>
      </c>
      <c r="B698" s="19">
        <v>4.854</v>
      </c>
      <c r="C698" s="19">
        <v>2.227</v>
      </c>
      <c r="D698" s="35">
        <f t="shared" si="30"/>
        <v>7.0809999999999995</v>
      </c>
    </row>
    <row r="699" spans="1:4" ht="12.75">
      <c r="A699" s="29" t="s">
        <v>11</v>
      </c>
      <c r="B699" s="19">
        <v>23.921</v>
      </c>
      <c r="C699" s="19">
        <v>17.293</v>
      </c>
      <c r="D699" s="35">
        <f t="shared" si="30"/>
        <v>41.214</v>
      </c>
    </row>
    <row r="700" spans="1:4" ht="16.5" customHeight="1">
      <c r="A700" s="23" t="s">
        <v>110</v>
      </c>
      <c r="B700" s="19"/>
      <c r="C700" s="19"/>
      <c r="D700" s="35"/>
    </row>
    <row r="701" spans="1:4" ht="12.75">
      <c r="A701" s="29" t="s">
        <v>24</v>
      </c>
      <c r="B701" s="19">
        <v>2981.003</v>
      </c>
      <c r="C701" s="19">
        <v>1954.546</v>
      </c>
      <c r="D701" s="35">
        <f t="shared" si="30"/>
        <v>4935.549</v>
      </c>
    </row>
    <row r="702" spans="1:4" ht="12.75">
      <c r="A702" s="28" t="s">
        <v>51</v>
      </c>
      <c r="B702" s="19">
        <v>153.274</v>
      </c>
      <c r="C702" s="19">
        <v>25.606</v>
      </c>
      <c r="D702" s="35">
        <f t="shared" si="30"/>
        <v>178.88</v>
      </c>
    </row>
    <row r="703" spans="1:4" ht="12.75">
      <c r="A703" s="29" t="s">
        <v>25</v>
      </c>
      <c r="B703" s="19">
        <v>4055.694</v>
      </c>
      <c r="C703" s="19">
        <v>2609.455</v>
      </c>
      <c r="D703" s="35">
        <f t="shared" si="30"/>
        <v>6665.148999999999</v>
      </c>
    </row>
    <row r="704" spans="1:4" ht="12.75">
      <c r="A704" s="29" t="s">
        <v>13</v>
      </c>
      <c r="B704" s="19">
        <v>24.403</v>
      </c>
      <c r="C704" s="19">
        <v>8.465</v>
      </c>
      <c r="D704" s="35">
        <f t="shared" si="30"/>
        <v>32.867999999999995</v>
      </c>
    </row>
    <row r="705" spans="1:4" ht="12.75">
      <c r="A705" s="29" t="s">
        <v>11</v>
      </c>
      <c r="B705" s="19">
        <v>97.081</v>
      </c>
      <c r="C705" s="19">
        <v>48.637</v>
      </c>
      <c r="D705" s="35">
        <f t="shared" si="30"/>
        <v>145.71800000000002</v>
      </c>
    </row>
    <row r="706" spans="1:4" ht="16.5" customHeight="1">
      <c r="A706" s="23" t="s">
        <v>126</v>
      </c>
      <c r="B706" s="39"/>
      <c r="C706" s="39"/>
      <c r="D706" s="35"/>
    </row>
    <row r="707" spans="1:4" ht="12.75">
      <c r="A707" s="29" t="s">
        <v>24</v>
      </c>
      <c r="B707" s="19">
        <v>24.37</v>
      </c>
      <c r="C707" s="19">
        <v>47.123</v>
      </c>
      <c r="D707" s="35">
        <f t="shared" si="30"/>
        <v>71.493</v>
      </c>
    </row>
    <row r="708" spans="1:4" ht="12.75">
      <c r="A708" s="28" t="s">
        <v>51</v>
      </c>
      <c r="B708" s="19">
        <v>1.394</v>
      </c>
      <c r="C708" s="19">
        <v>1.936</v>
      </c>
      <c r="D708" s="35">
        <f t="shared" si="30"/>
        <v>3.33</v>
      </c>
    </row>
    <row r="709" spans="1:4" ht="12.75">
      <c r="A709" s="29" t="s">
        <v>25</v>
      </c>
      <c r="B709" s="19">
        <v>35.451</v>
      </c>
      <c r="C709" s="19">
        <v>66.946</v>
      </c>
      <c r="D709" s="35">
        <f t="shared" si="30"/>
        <v>102.39699999999999</v>
      </c>
    </row>
    <row r="710" spans="1:4" ht="12.75">
      <c r="A710" s="29" t="s">
        <v>13</v>
      </c>
      <c r="B710" s="19">
        <f>8.221+0.163</f>
        <v>8.384</v>
      </c>
      <c r="C710" s="19">
        <f>11.514+0.062</f>
        <v>11.575999999999999</v>
      </c>
      <c r="D710" s="35">
        <f t="shared" si="30"/>
        <v>19.96</v>
      </c>
    </row>
    <row r="711" spans="1:4" ht="12.75">
      <c r="A711" s="29" t="s">
        <v>11</v>
      </c>
      <c r="B711" s="19">
        <f>2.401+0.316</f>
        <v>2.7169999999999996</v>
      </c>
      <c r="C711" s="19">
        <f>5.81+0.232</f>
        <v>6.042</v>
      </c>
      <c r="D711" s="35">
        <f t="shared" si="30"/>
        <v>8.759</v>
      </c>
    </row>
    <row r="712" spans="1:4" ht="16.5" customHeight="1">
      <c r="A712" s="23" t="s">
        <v>7</v>
      </c>
      <c r="B712" s="39"/>
      <c r="C712" s="39"/>
      <c r="D712" s="35"/>
    </row>
    <row r="713" spans="1:4" ht="12.75">
      <c r="A713" s="29" t="s">
        <v>24</v>
      </c>
      <c r="B713" s="19">
        <f>B671+B677+B683+B689+B695+B701+B707</f>
        <v>3866.5910000000003</v>
      </c>
      <c r="C713" s="19">
        <f aca="true" t="shared" si="31" ref="B713:C717">C671+C677+C683+C689+C695+C701+C707</f>
        <v>2558.1330000000003</v>
      </c>
      <c r="D713" s="35">
        <f t="shared" si="30"/>
        <v>6424.724</v>
      </c>
    </row>
    <row r="714" spans="1:4" ht="12.75">
      <c r="A714" s="28" t="s">
        <v>51</v>
      </c>
      <c r="B714" s="19">
        <f t="shared" si="31"/>
        <v>223.005</v>
      </c>
      <c r="C714" s="19">
        <f t="shared" si="31"/>
        <v>41.769</v>
      </c>
      <c r="D714" s="35">
        <f t="shared" si="30"/>
        <v>264.774</v>
      </c>
    </row>
    <row r="715" spans="1:4" ht="12.75">
      <c r="A715" s="29" t="s">
        <v>25</v>
      </c>
      <c r="B715" s="19">
        <f t="shared" si="31"/>
        <v>5138.281</v>
      </c>
      <c r="C715" s="19">
        <f t="shared" si="31"/>
        <v>3321.6139999999996</v>
      </c>
      <c r="D715" s="35">
        <f t="shared" si="30"/>
        <v>8459.895</v>
      </c>
    </row>
    <row r="716" spans="1:4" ht="12.75">
      <c r="A716" s="29" t="s">
        <v>13</v>
      </c>
      <c r="B716" s="19">
        <f t="shared" si="31"/>
        <v>72.902</v>
      </c>
      <c r="C716" s="19">
        <f t="shared" si="31"/>
        <v>46.442</v>
      </c>
      <c r="D716" s="19">
        <f>D674+D680+D686+D692+D698+D704+D710</f>
        <v>119.344</v>
      </c>
    </row>
    <row r="717" spans="1:4" ht="12.75">
      <c r="A717" s="22" t="s">
        <v>11</v>
      </c>
      <c r="B717" s="21">
        <f t="shared" si="31"/>
        <v>137.54500000000002</v>
      </c>
      <c r="C717" s="21">
        <f>C675+C681+C687+C693+C699+C705+C711</f>
        <v>79.973</v>
      </c>
      <c r="D717" s="21">
        <f>D675+D681+D687+D693+D699+D705+D711</f>
        <v>217.51800000000003</v>
      </c>
    </row>
    <row r="718" spans="1:4" ht="59.25" customHeight="1">
      <c r="A718" s="96" t="s">
        <v>142</v>
      </c>
      <c r="B718" s="112"/>
      <c r="C718" s="112"/>
      <c r="D718" s="105"/>
    </row>
    <row r="719" spans="1:4" ht="12.75">
      <c r="A719" s="5"/>
      <c r="B719" s="11"/>
      <c r="C719" s="11"/>
      <c r="D719" s="11"/>
    </row>
    <row r="720" spans="1:5" ht="12.75">
      <c r="A720" s="109" t="s">
        <v>39</v>
      </c>
      <c r="B720" s="109"/>
      <c r="C720" s="109"/>
      <c r="D720" s="109"/>
      <c r="E720" s="1"/>
    </row>
    <row r="721" spans="1:5" ht="27.75" customHeight="1">
      <c r="A721" s="99" t="s">
        <v>127</v>
      </c>
      <c r="B721" s="99"/>
      <c r="C721" s="99"/>
      <c r="D721" s="100"/>
      <c r="E721" s="1"/>
    </row>
    <row r="722" spans="1:4" ht="15.75" customHeight="1">
      <c r="A722" s="26"/>
      <c r="B722" s="26" t="s">
        <v>8</v>
      </c>
      <c r="C722" s="26" t="s">
        <v>9</v>
      </c>
      <c r="D722" s="26" t="s">
        <v>7</v>
      </c>
    </row>
    <row r="723" spans="1:4" ht="16.5" customHeight="1">
      <c r="A723" s="37" t="s">
        <v>27</v>
      </c>
      <c r="B723" s="29"/>
      <c r="C723" s="29"/>
      <c r="D723" s="29"/>
    </row>
    <row r="724" spans="1:4" ht="12.75">
      <c r="A724" s="29" t="s">
        <v>24</v>
      </c>
      <c r="B724" s="24">
        <v>16779</v>
      </c>
      <c r="C724" s="24">
        <v>7392</v>
      </c>
      <c r="D724" s="33">
        <f>B724+C724</f>
        <v>24171</v>
      </c>
    </row>
    <row r="725" spans="1:4" ht="12.75">
      <c r="A725" s="28" t="s">
        <v>51</v>
      </c>
      <c r="B725" s="24">
        <v>5799</v>
      </c>
      <c r="C725" s="24">
        <v>674</v>
      </c>
      <c r="D725" s="33">
        <f aca="true" t="shared" si="32" ref="D725:D736">B725+C725</f>
        <v>6473</v>
      </c>
    </row>
    <row r="726" spans="1:4" ht="12.75">
      <c r="A726" s="29" t="s">
        <v>25</v>
      </c>
      <c r="B726" s="24">
        <v>7416</v>
      </c>
      <c r="C726" s="24">
        <v>3589</v>
      </c>
      <c r="D726" s="33">
        <f t="shared" si="32"/>
        <v>11005</v>
      </c>
    </row>
    <row r="727" spans="1:4" ht="16.5" customHeight="1">
      <c r="A727" s="37" t="s">
        <v>22</v>
      </c>
      <c r="B727" s="24"/>
      <c r="C727" s="24"/>
      <c r="D727" s="33"/>
    </row>
    <row r="728" spans="1:4" ht="12.75">
      <c r="A728" s="29" t="s">
        <v>24</v>
      </c>
      <c r="B728" s="24">
        <v>10918</v>
      </c>
      <c r="C728" s="24">
        <v>5986</v>
      </c>
      <c r="D728" s="33">
        <f t="shared" si="32"/>
        <v>16904</v>
      </c>
    </row>
    <row r="729" spans="1:4" ht="12.75">
      <c r="A729" s="28" t="s">
        <v>51</v>
      </c>
      <c r="B729" s="24">
        <v>2992</v>
      </c>
      <c r="C729" s="24">
        <v>461</v>
      </c>
      <c r="D729" s="33">
        <f t="shared" si="32"/>
        <v>3453</v>
      </c>
    </row>
    <row r="730" spans="1:4" ht="12.75">
      <c r="A730" s="29" t="s">
        <v>25</v>
      </c>
      <c r="B730" s="24">
        <v>6190</v>
      </c>
      <c r="C730" s="24">
        <v>3332</v>
      </c>
      <c r="D730" s="33">
        <f t="shared" si="32"/>
        <v>9522</v>
      </c>
    </row>
    <row r="731" spans="1:4" ht="16.5" customHeight="1">
      <c r="A731" s="37" t="s">
        <v>23</v>
      </c>
      <c r="B731" s="24"/>
      <c r="C731" s="24"/>
      <c r="D731" s="33"/>
    </row>
    <row r="732" spans="1:4" ht="12.75">
      <c r="A732" s="29" t="s">
        <v>24</v>
      </c>
      <c r="B732" s="24">
        <v>205351</v>
      </c>
      <c r="C732" s="24">
        <v>138801</v>
      </c>
      <c r="D732" s="33">
        <f t="shared" si="32"/>
        <v>344152</v>
      </c>
    </row>
    <row r="733" spans="1:4" ht="12.75">
      <c r="A733" s="28" t="s">
        <v>51</v>
      </c>
      <c r="B733" s="24">
        <v>42906</v>
      </c>
      <c r="C733" s="24">
        <v>9349</v>
      </c>
      <c r="D733" s="33">
        <f t="shared" si="32"/>
        <v>52255</v>
      </c>
    </row>
    <row r="734" spans="1:4" ht="12.75">
      <c r="A734" s="29" t="s">
        <v>25</v>
      </c>
      <c r="B734" s="24">
        <v>146874</v>
      </c>
      <c r="C734" s="24">
        <v>96461</v>
      </c>
      <c r="D734" s="33">
        <f t="shared" si="32"/>
        <v>243335</v>
      </c>
    </row>
    <row r="735" spans="1:4" ht="12.75">
      <c r="A735" s="29" t="s">
        <v>13</v>
      </c>
      <c r="B735" s="24">
        <v>5469</v>
      </c>
      <c r="C735" s="24">
        <v>2635</v>
      </c>
      <c r="D735" s="33">
        <f t="shared" si="32"/>
        <v>8104</v>
      </c>
    </row>
    <row r="736" spans="1:4" ht="12.75">
      <c r="A736" s="22" t="s">
        <v>11</v>
      </c>
      <c r="B736" s="25">
        <v>12527</v>
      </c>
      <c r="C736" s="25">
        <v>7385</v>
      </c>
      <c r="D736" s="25">
        <f t="shared" si="32"/>
        <v>19912</v>
      </c>
    </row>
    <row r="737" spans="1:4" ht="15" customHeight="1">
      <c r="A737" s="103" t="s">
        <v>128</v>
      </c>
      <c r="B737" s="101"/>
      <c r="C737" s="101"/>
      <c r="D737" s="101"/>
    </row>
    <row r="738" spans="1:4" ht="12.75">
      <c r="A738" s="5"/>
      <c r="B738" s="2"/>
      <c r="C738" s="2"/>
      <c r="D738" s="2"/>
    </row>
    <row r="739" spans="1:4" ht="12.75">
      <c r="A739" s="5"/>
      <c r="B739" s="2"/>
      <c r="C739" s="2"/>
      <c r="D739" s="2"/>
    </row>
    <row r="740" spans="1:4" ht="12.75">
      <c r="A740" s="5"/>
      <c r="B740" s="2"/>
      <c r="C740" s="2"/>
      <c r="D740" s="2"/>
    </row>
    <row r="741" ht="12.75">
      <c r="A741" s="1" t="s">
        <v>40</v>
      </c>
    </row>
    <row r="742" spans="1:4" ht="27.75" customHeight="1">
      <c r="A742" s="99" t="s">
        <v>129</v>
      </c>
      <c r="B742" s="118"/>
      <c r="C742" s="118"/>
      <c r="D742" s="118"/>
    </row>
    <row r="743" spans="1:4" ht="15.75" customHeight="1">
      <c r="A743" s="26"/>
      <c r="B743" s="26" t="s">
        <v>8</v>
      </c>
      <c r="C743" s="26" t="s">
        <v>9</v>
      </c>
      <c r="D743" s="26" t="s">
        <v>7</v>
      </c>
    </row>
    <row r="744" spans="1:4" ht="16.5" customHeight="1">
      <c r="A744" s="37" t="s">
        <v>27</v>
      </c>
      <c r="B744" s="29"/>
      <c r="C744" s="29"/>
      <c r="D744" s="29"/>
    </row>
    <row r="745" spans="1:4" ht="12.75">
      <c r="A745" s="29" t="s">
        <v>24</v>
      </c>
      <c r="B745" s="19">
        <v>86.074</v>
      </c>
      <c r="C745" s="19">
        <v>34.571</v>
      </c>
      <c r="D745" s="35">
        <f>B745+C745</f>
        <v>120.645</v>
      </c>
    </row>
    <row r="746" spans="1:4" ht="12.75">
      <c r="A746" s="28" t="s">
        <v>51</v>
      </c>
      <c r="B746" s="19">
        <v>9.532</v>
      </c>
      <c r="C746" s="19">
        <v>0.893</v>
      </c>
      <c r="D746" s="35">
        <f aca="true" t="shared" si="33" ref="D746:D761">B746+C746</f>
        <v>10.425</v>
      </c>
    </row>
    <row r="747" spans="1:4" ht="12.75">
      <c r="A747" s="29" t="s">
        <v>25</v>
      </c>
      <c r="B747" s="19">
        <v>68.89</v>
      </c>
      <c r="C747" s="19">
        <v>31.187</v>
      </c>
      <c r="D747" s="35">
        <f t="shared" si="33"/>
        <v>100.077</v>
      </c>
    </row>
    <row r="748" spans="1:4" ht="16.5" customHeight="1">
      <c r="A748" s="37" t="s">
        <v>22</v>
      </c>
      <c r="B748" s="19"/>
      <c r="C748" s="19"/>
      <c r="D748" s="35"/>
    </row>
    <row r="749" spans="1:4" ht="12.75">
      <c r="A749" s="29" t="s">
        <v>24</v>
      </c>
      <c r="B749" s="19">
        <v>71.738</v>
      </c>
      <c r="C749" s="19">
        <v>38.708</v>
      </c>
      <c r="D749" s="35">
        <f t="shared" si="33"/>
        <v>110.446</v>
      </c>
    </row>
    <row r="750" spans="1:4" ht="12.75">
      <c r="A750" s="28" t="s">
        <v>51</v>
      </c>
      <c r="B750" s="19">
        <v>5.335</v>
      </c>
      <c r="C750" s="19">
        <v>0.706</v>
      </c>
      <c r="D750" s="35">
        <f t="shared" si="33"/>
        <v>6.041</v>
      </c>
    </row>
    <row r="751" spans="1:4" ht="12.75">
      <c r="A751" s="29" t="s">
        <v>25</v>
      </c>
      <c r="B751" s="19">
        <v>78.932</v>
      </c>
      <c r="C751" s="19">
        <v>41.33</v>
      </c>
      <c r="D751" s="35">
        <f t="shared" si="33"/>
        <v>120.262</v>
      </c>
    </row>
    <row r="752" spans="1:4" ht="16.5" customHeight="1">
      <c r="A752" s="37" t="s">
        <v>23</v>
      </c>
      <c r="B752" s="19"/>
      <c r="C752" s="19"/>
      <c r="D752" s="35"/>
    </row>
    <row r="753" spans="1:4" ht="12.75">
      <c r="A753" s="29" t="s">
        <v>24</v>
      </c>
      <c r="B753" s="19">
        <v>3708.782</v>
      </c>
      <c r="C753" s="19">
        <v>2484.855</v>
      </c>
      <c r="D753" s="35">
        <f>B753+C753</f>
        <v>6193.637000000001</v>
      </c>
    </row>
    <row r="754" spans="1:4" ht="12.75">
      <c r="A754" s="28" t="s">
        <v>51</v>
      </c>
      <c r="B754" s="19">
        <v>208.139</v>
      </c>
      <c r="C754" s="19">
        <v>40.173</v>
      </c>
      <c r="D754" s="35">
        <f t="shared" si="33"/>
        <v>248.312</v>
      </c>
    </row>
    <row r="755" spans="1:4" ht="12.75">
      <c r="A755" s="29" t="s">
        <v>25</v>
      </c>
      <c r="B755" s="19">
        <v>4990.463</v>
      </c>
      <c r="C755" s="19">
        <v>3249.098</v>
      </c>
      <c r="D755" s="35">
        <f t="shared" si="33"/>
        <v>8239.561</v>
      </c>
    </row>
    <row r="756" spans="1:4" ht="12.75">
      <c r="A756" s="29" t="s">
        <v>13</v>
      </c>
      <c r="B756" s="19">
        <v>72.905</v>
      </c>
      <c r="C756" s="19">
        <v>46.444</v>
      </c>
      <c r="D756" s="35">
        <f t="shared" si="33"/>
        <v>119.349</v>
      </c>
    </row>
    <row r="757" spans="1:4" ht="12.75">
      <c r="A757" s="29" t="s">
        <v>11</v>
      </c>
      <c r="B757" s="19">
        <v>137.548</v>
      </c>
      <c r="C757" s="19">
        <v>79.977</v>
      </c>
      <c r="D757" s="35">
        <f t="shared" si="33"/>
        <v>217.525</v>
      </c>
    </row>
    <row r="758" spans="1:4" ht="16.5" customHeight="1">
      <c r="A758" s="23" t="s">
        <v>7</v>
      </c>
      <c r="B758" s="39"/>
      <c r="C758" s="39"/>
      <c r="D758" s="35"/>
    </row>
    <row r="759" spans="1:4" ht="12.75">
      <c r="A759" s="29" t="s">
        <v>24</v>
      </c>
      <c r="B759" s="19">
        <f aca="true" t="shared" si="34" ref="B759:C761">B745+B749+B753</f>
        <v>3866.594</v>
      </c>
      <c r="C759" s="19">
        <f t="shared" si="34"/>
        <v>2558.134</v>
      </c>
      <c r="D759" s="35">
        <f t="shared" si="33"/>
        <v>6424.728</v>
      </c>
    </row>
    <row r="760" spans="1:4" ht="12.75">
      <c r="A760" s="28" t="s">
        <v>51</v>
      </c>
      <c r="B760" s="19">
        <f t="shared" si="34"/>
        <v>223.006</v>
      </c>
      <c r="C760" s="19">
        <f t="shared" si="34"/>
        <v>41.772</v>
      </c>
      <c r="D760" s="35">
        <f t="shared" si="33"/>
        <v>264.778</v>
      </c>
    </row>
    <row r="761" spans="1:4" ht="12.75">
      <c r="A761" s="29" t="s">
        <v>25</v>
      </c>
      <c r="B761" s="19">
        <f t="shared" si="34"/>
        <v>5138.285</v>
      </c>
      <c r="C761" s="19">
        <f t="shared" si="34"/>
        <v>3321.615</v>
      </c>
      <c r="D761" s="35">
        <f t="shared" si="33"/>
        <v>8459.9</v>
      </c>
    </row>
    <row r="762" spans="1:4" ht="12.75">
      <c r="A762" s="29" t="s">
        <v>13</v>
      </c>
      <c r="B762" s="35">
        <f aca="true" t="shared" si="35" ref="B762:D763">B756</f>
        <v>72.905</v>
      </c>
      <c r="C762" s="35">
        <f t="shared" si="35"/>
        <v>46.444</v>
      </c>
      <c r="D762" s="35">
        <f t="shared" si="35"/>
        <v>119.349</v>
      </c>
    </row>
    <row r="763" spans="1:4" ht="12.75">
      <c r="A763" s="22" t="s">
        <v>11</v>
      </c>
      <c r="B763" s="21">
        <f t="shared" si="35"/>
        <v>137.548</v>
      </c>
      <c r="C763" s="21">
        <f t="shared" si="35"/>
        <v>79.977</v>
      </c>
      <c r="D763" s="21">
        <f t="shared" si="35"/>
        <v>217.525</v>
      </c>
    </row>
    <row r="764" spans="1:4" ht="27" customHeight="1">
      <c r="A764" s="103" t="s">
        <v>85</v>
      </c>
      <c r="B764" s="105"/>
      <c r="C764" s="105"/>
      <c r="D764" s="105"/>
    </row>
    <row r="765" spans="1:4" ht="12.75" customHeight="1">
      <c r="A765" s="103"/>
      <c r="B765" s="101"/>
      <c r="C765" s="101"/>
      <c r="D765" s="101"/>
    </row>
    <row r="767" spans="1:5" ht="12.75">
      <c r="A767" s="109" t="s">
        <v>41</v>
      </c>
      <c r="B767" s="109"/>
      <c r="C767" s="109"/>
      <c r="D767" s="109"/>
      <c r="E767" s="1"/>
    </row>
    <row r="768" spans="1:5" ht="26.25" customHeight="1">
      <c r="A768" s="100" t="s">
        <v>130</v>
      </c>
      <c r="B768" s="101"/>
      <c r="C768" s="101"/>
      <c r="D768" s="102"/>
      <c r="E768" s="1"/>
    </row>
    <row r="769" spans="1:5" ht="15.75" customHeight="1">
      <c r="A769" s="26"/>
      <c r="B769" s="27">
        <v>2006</v>
      </c>
      <c r="C769" s="27">
        <v>2007</v>
      </c>
      <c r="D769" s="27">
        <v>2008</v>
      </c>
      <c r="E769" s="14"/>
    </row>
    <row r="770" spans="1:5" ht="16.5" customHeight="1">
      <c r="A770" s="23" t="s">
        <v>8</v>
      </c>
      <c r="B770" s="29"/>
      <c r="C770" s="29"/>
      <c r="D770" s="74"/>
      <c r="E770" s="8"/>
    </row>
    <row r="771" spans="1:5" ht="12.75">
      <c r="A771" s="29" t="s">
        <v>24</v>
      </c>
      <c r="B771" s="24">
        <v>219399</v>
      </c>
      <c r="C771" s="24">
        <v>218559</v>
      </c>
      <c r="D771" s="49">
        <v>218038</v>
      </c>
      <c r="E771" s="8"/>
    </row>
    <row r="772" spans="1:5" ht="12.75">
      <c r="A772" s="28" t="s">
        <v>51</v>
      </c>
      <c r="B772" s="24">
        <v>45733</v>
      </c>
      <c r="C772" s="24">
        <v>48480</v>
      </c>
      <c r="D772" s="49">
        <v>47803</v>
      </c>
      <c r="E772" s="8"/>
    </row>
    <row r="773" spans="1:5" ht="12.75">
      <c r="A773" s="29" t="s">
        <v>25</v>
      </c>
      <c r="B773" s="24">
        <v>160870</v>
      </c>
      <c r="C773" s="24">
        <v>154369</v>
      </c>
      <c r="D773" s="49">
        <v>152102</v>
      </c>
      <c r="E773" s="8"/>
    </row>
    <row r="774" spans="1:5" ht="12.75">
      <c r="A774" s="29" t="s">
        <v>13</v>
      </c>
      <c r="B774" s="24">
        <v>7296</v>
      </c>
      <c r="C774" s="24">
        <v>5961</v>
      </c>
      <c r="D774" s="49">
        <v>5469</v>
      </c>
      <c r="E774" s="8"/>
    </row>
    <row r="775" spans="1:5" ht="12.75">
      <c r="A775" s="29" t="s">
        <v>11</v>
      </c>
      <c r="B775" s="24">
        <v>13069</v>
      </c>
      <c r="C775" s="24">
        <v>12679</v>
      </c>
      <c r="D775" s="49">
        <v>12527</v>
      </c>
      <c r="E775" s="8"/>
    </row>
    <row r="776" spans="1:5" ht="16.5" customHeight="1">
      <c r="A776" s="23" t="s">
        <v>9</v>
      </c>
      <c r="B776" s="24"/>
      <c r="C776" s="40"/>
      <c r="D776" s="62"/>
      <c r="E776" s="8"/>
    </row>
    <row r="777" spans="1:5" ht="12.75">
      <c r="A777" s="29" t="s">
        <v>24</v>
      </c>
      <c r="B777" s="24">
        <v>150117</v>
      </c>
      <c r="C777" s="24">
        <v>145900</v>
      </c>
      <c r="D777" s="49">
        <v>144114</v>
      </c>
      <c r="E777" s="8"/>
    </row>
    <row r="778" spans="1:5" ht="12.75">
      <c r="A778" s="28" t="s">
        <v>51</v>
      </c>
      <c r="B778" s="24">
        <v>9603</v>
      </c>
      <c r="C778" s="24">
        <v>10161</v>
      </c>
      <c r="D778" s="49">
        <v>9891</v>
      </c>
      <c r="E778" s="8"/>
    </row>
    <row r="779" spans="1:5" ht="12.75">
      <c r="A779" s="29" t="s">
        <v>25</v>
      </c>
      <c r="B779" s="24">
        <v>107087</v>
      </c>
      <c r="C779" s="24">
        <v>101111</v>
      </c>
      <c r="D779" s="49">
        <v>98967</v>
      </c>
      <c r="E779" s="8"/>
    </row>
    <row r="780" spans="1:5" ht="12.75">
      <c r="A780" s="29" t="s">
        <v>13</v>
      </c>
      <c r="B780" s="24">
        <v>3578</v>
      </c>
      <c r="C780" s="24">
        <v>3003</v>
      </c>
      <c r="D780" s="49">
        <v>2635</v>
      </c>
      <c r="E780" s="8"/>
    </row>
    <row r="781" spans="1:5" ht="12.75">
      <c r="A781" s="29" t="s">
        <v>11</v>
      </c>
      <c r="B781" s="24">
        <v>7641</v>
      </c>
      <c r="C781" s="24">
        <v>7435</v>
      </c>
      <c r="D781" s="49">
        <v>7386</v>
      </c>
      <c r="E781" s="8"/>
    </row>
    <row r="782" spans="1:5" ht="16.5" customHeight="1">
      <c r="A782" s="23" t="s">
        <v>7</v>
      </c>
      <c r="B782" s="24"/>
      <c r="C782" s="24"/>
      <c r="D782" s="62"/>
      <c r="E782" s="8"/>
    </row>
    <row r="783" spans="1:5" ht="12.75">
      <c r="A783" s="29" t="s">
        <v>24</v>
      </c>
      <c r="B783" s="24">
        <f>B771+B777</f>
        <v>369516</v>
      </c>
      <c r="C783" s="24">
        <f>C771+C777</f>
        <v>364459</v>
      </c>
      <c r="D783" s="49">
        <f>D771+D777</f>
        <v>362152</v>
      </c>
      <c r="E783" s="8"/>
    </row>
    <row r="784" spans="1:5" ht="12.75">
      <c r="A784" s="28" t="s">
        <v>51</v>
      </c>
      <c r="B784" s="24">
        <f aca="true" t="shared" si="36" ref="B784:C787">B772+B778</f>
        <v>55336</v>
      </c>
      <c r="C784" s="24">
        <f t="shared" si="36"/>
        <v>58641</v>
      </c>
      <c r="D784" s="49">
        <f>D772+D778</f>
        <v>57694</v>
      </c>
      <c r="E784" s="8"/>
    </row>
    <row r="785" spans="1:5" ht="12.75">
      <c r="A785" s="29" t="s">
        <v>25</v>
      </c>
      <c r="B785" s="24">
        <f t="shared" si="36"/>
        <v>267957</v>
      </c>
      <c r="C785" s="24">
        <f t="shared" si="36"/>
        <v>255480</v>
      </c>
      <c r="D785" s="49">
        <f>D773+D779</f>
        <v>251069</v>
      </c>
      <c r="E785" s="8"/>
    </row>
    <row r="786" spans="1:5" ht="12.75">
      <c r="A786" s="29" t="s">
        <v>13</v>
      </c>
      <c r="B786" s="24">
        <f t="shared" si="36"/>
        <v>10874</v>
      </c>
      <c r="C786" s="24">
        <f t="shared" si="36"/>
        <v>8964</v>
      </c>
      <c r="D786" s="49">
        <f>D774+D780</f>
        <v>8104</v>
      </c>
      <c r="E786" s="8"/>
    </row>
    <row r="787" spans="1:5" ht="12.75">
      <c r="A787" s="22" t="s">
        <v>11</v>
      </c>
      <c r="B787" s="25">
        <f t="shared" si="36"/>
        <v>20710</v>
      </c>
      <c r="C787" s="25">
        <f t="shared" si="36"/>
        <v>20114</v>
      </c>
      <c r="D787" s="73">
        <f>D775+D781</f>
        <v>19913</v>
      </c>
      <c r="E787" s="8"/>
    </row>
    <row r="788" spans="2:4" ht="12.75">
      <c r="B788" s="8"/>
      <c r="C788" s="8"/>
      <c r="D788" s="8"/>
    </row>
    <row r="789" spans="2:4" ht="12.75">
      <c r="B789" s="8"/>
      <c r="C789" s="8"/>
      <c r="D789" s="8"/>
    </row>
    <row r="790" spans="1:4" ht="12.75">
      <c r="A790" s="8"/>
      <c r="B790" s="8"/>
      <c r="C790" s="8"/>
      <c r="D790" s="8"/>
    </row>
    <row r="791" spans="1:5" ht="12.75">
      <c r="A791" s="1" t="s">
        <v>42</v>
      </c>
      <c r="B791" s="7"/>
      <c r="C791" s="7"/>
      <c r="D791" s="7"/>
      <c r="E791" s="1"/>
    </row>
    <row r="792" spans="1:5" ht="27.75" customHeight="1">
      <c r="A792" s="99" t="s">
        <v>131</v>
      </c>
      <c r="B792" s="118"/>
      <c r="C792" s="118"/>
      <c r="D792" s="118"/>
      <c r="E792" s="1"/>
    </row>
    <row r="793" spans="1:5" ht="15.75" customHeight="1">
      <c r="A793" s="26"/>
      <c r="B793" s="27">
        <v>2006</v>
      </c>
      <c r="C793" s="27">
        <v>2007</v>
      </c>
      <c r="D793" s="27">
        <v>2008</v>
      </c>
      <c r="E793" s="14"/>
    </row>
    <row r="794" spans="1:4" ht="16.5" customHeight="1">
      <c r="A794" s="23" t="s">
        <v>8</v>
      </c>
      <c r="B794" s="29"/>
      <c r="C794" s="29"/>
      <c r="D794" s="70"/>
    </row>
    <row r="795" spans="1:4" ht="12.75">
      <c r="A795" s="29" t="s">
        <v>24</v>
      </c>
      <c r="B795" s="19">
        <v>3759.474</v>
      </c>
      <c r="C795" s="19">
        <v>3827.422</v>
      </c>
      <c r="D795" s="51">
        <v>3866.616</v>
      </c>
    </row>
    <row r="796" spans="1:4" ht="12.75">
      <c r="A796" s="28" t="s">
        <v>51</v>
      </c>
      <c r="B796" s="19">
        <v>218.44</v>
      </c>
      <c r="C796" s="19">
        <v>222.545</v>
      </c>
      <c r="D796" s="51">
        <v>222.985</v>
      </c>
    </row>
    <row r="797" spans="1:4" ht="12.75">
      <c r="A797" s="29" t="s">
        <v>25</v>
      </c>
      <c r="B797" s="19">
        <v>5229.429</v>
      </c>
      <c r="C797" s="19">
        <v>5150.345</v>
      </c>
      <c r="D797" s="51">
        <v>5138.319</v>
      </c>
    </row>
    <row r="798" spans="1:4" ht="12.75">
      <c r="A798" s="29" t="s">
        <v>13</v>
      </c>
      <c r="B798" s="19">
        <v>84.805</v>
      </c>
      <c r="C798" s="19">
        <v>76.109</v>
      </c>
      <c r="D798" s="51">
        <v>72.905</v>
      </c>
    </row>
    <row r="799" spans="1:4" ht="12.75">
      <c r="A799" s="29" t="s">
        <v>11</v>
      </c>
      <c r="B799" s="19">
        <v>138.448</v>
      </c>
      <c r="C799" s="19">
        <v>136.669</v>
      </c>
      <c r="D799" s="51">
        <v>137.548</v>
      </c>
    </row>
    <row r="800" spans="1:4" ht="16.5" customHeight="1">
      <c r="A800" s="23" t="s">
        <v>9</v>
      </c>
      <c r="B800" s="19"/>
      <c r="C800" s="39"/>
      <c r="D800" s="60"/>
    </row>
    <row r="801" spans="1:4" ht="12.75">
      <c r="A801" s="29" t="s">
        <v>24</v>
      </c>
      <c r="B801" s="19">
        <v>2562.832</v>
      </c>
      <c r="C801" s="19">
        <v>2554.181</v>
      </c>
      <c r="D801" s="51">
        <v>2558.191</v>
      </c>
    </row>
    <row r="802" spans="1:4" ht="12.75">
      <c r="A802" s="28" t="s">
        <v>51</v>
      </c>
      <c r="B802" s="19">
        <v>41.296</v>
      </c>
      <c r="C802" s="19">
        <v>42.536</v>
      </c>
      <c r="D802" s="51">
        <v>41.769</v>
      </c>
    </row>
    <row r="803" spans="1:4" ht="12.75">
      <c r="A803" s="29" t="s">
        <v>25</v>
      </c>
      <c r="B803" s="19">
        <v>3436.204</v>
      </c>
      <c r="C803" s="19">
        <v>3339.753</v>
      </c>
      <c r="D803" s="51">
        <v>3321.667</v>
      </c>
    </row>
    <row r="804" spans="1:4" ht="12.75">
      <c r="A804" s="29" t="s">
        <v>13</v>
      </c>
      <c r="B804" s="19">
        <v>53.383</v>
      </c>
      <c r="C804" s="19">
        <v>49.418</v>
      </c>
      <c r="D804" s="51">
        <v>46.444</v>
      </c>
    </row>
    <row r="805" spans="1:4" ht="12.75">
      <c r="A805" s="29" t="s">
        <v>11</v>
      </c>
      <c r="B805" s="19">
        <v>79.593</v>
      </c>
      <c r="C805" s="19">
        <v>78.79</v>
      </c>
      <c r="D805" s="51">
        <v>79.984</v>
      </c>
    </row>
    <row r="806" spans="1:4" ht="16.5" customHeight="1">
      <c r="A806" s="23" t="s">
        <v>7</v>
      </c>
      <c r="B806" s="19"/>
      <c r="C806" s="19"/>
      <c r="D806" s="60"/>
    </row>
    <row r="807" spans="1:4" ht="12.75">
      <c r="A807" s="29" t="s">
        <v>24</v>
      </c>
      <c r="B807" s="19">
        <f>B795+B801</f>
        <v>6322.3060000000005</v>
      </c>
      <c r="C807" s="19">
        <f>C795+C801</f>
        <v>6381.603</v>
      </c>
      <c r="D807" s="51">
        <f>D795+D801</f>
        <v>6424.807</v>
      </c>
    </row>
    <row r="808" spans="1:4" ht="12.75">
      <c r="A808" s="28" t="s">
        <v>51</v>
      </c>
      <c r="B808" s="19">
        <f aca="true" t="shared" si="37" ref="B808:C811">B796+B802</f>
        <v>259.736</v>
      </c>
      <c r="C808" s="19">
        <f t="shared" si="37"/>
        <v>265.081</v>
      </c>
      <c r="D808" s="51">
        <f>D796+D802</f>
        <v>264.754</v>
      </c>
    </row>
    <row r="809" spans="1:4" ht="12.75">
      <c r="A809" s="29" t="s">
        <v>25</v>
      </c>
      <c r="B809" s="19">
        <f t="shared" si="37"/>
        <v>8665.633</v>
      </c>
      <c r="C809" s="19">
        <f t="shared" si="37"/>
        <v>8490.098</v>
      </c>
      <c r="D809" s="51">
        <f>D797+D803</f>
        <v>8459.986</v>
      </c>
    </row>
    <row r="810" spans="1:4" ht="12.75">
      <c r="A810" s="29" t="s">
        <v>13</v>
      </c>
      <c r="B810" s="19">
        <f t="shared" si="37"/>
        <v>138.18800000000002</v>
      </c>
      <c r="C810" s="19">
        <f t="shared" si="37"/>
        <v>125.52699999999999</v>
      </c>
      <c r="D810" s="51">
        <f>D798+D804</f>
        <v>119.349</v>
      </c>
    </row>
    <row r="811" spans="1:4" ht="12.75">
      <c r="A811" s="22" t="s">
        <v>11</v>
      </c>
      <c r="B811" s="21">
        <f t="shared" si="37"/>
        <v>218.041</v>
      </c>
      <c r="C811" s="21">
        <f t="shared" si="37"/>
        <v>215.459</v>
      </c>
      <c r="D811" s="72">
        <f>D799+D805</f>
        <v>217.53199999999998</v>
      </c>
    </row>
    <row r="812" spans="1:4" ht="36" customHeight="1">
      <c r="A812" s="96" t="s">
        <v>90</v>
      </c>
      <c r="B812" s="112"/>
      <c r="C812" s="112"/>
      <c r="D812" s="105"/>
    </row>
    <row r="813" spans="1:4" ht="12.75">
      <c r="A813" s="5"/>
      <c r="B813" s="11"/>
      <c r="C813" s="11"/>
      <c r="D813" s="11"/>
    </row>
    <row r="815" spans="1:5" ht="12.75">
      <c r="A815" s="109" t="s">
        <v>43</v>
      </c>
      <c r="B815" s="109"/>
      <c r="C815" s="109"/>
      <c r="D815" s="109"/>
      <c r="E815" s="1"/>
    </row>
    <row r="816" spans="1:5" ht="27" customHeight="1">
      <c r="A816" s="120" t="s">
        <v>132</v>
      </c>
      <c r="B816" s="121"/>
      <c r="C816" s="121"/>
      <c r="D816" s="122"/>
      <c r="E816" s="3"/>
    </row>
    <row r="817" spans="1:5" ht="15.75" customHeight="1">
      <c r="A817" s="26"/>
      <c r="B817" s="26" t="s">
        <v>8</v>
      </c>
      <c r="C817" s="26" t="s">
        <v>9</v>
      </c>
      <c r="D817" s="26" t="s">
        <v>7</v>
      </c>
      <c r="E817" s="14"/>
    </row>
    <row r="818" spans="1:4" ht="16.5" customHeight="1">
      <c r="A818" s="30" t="s">
        <v>92</v>
      </c>
      <c r="B818" s="24"/>
      <c r="C818" s="24"/>
      <c r="D818" s="24"/>
    </row>
    <row r="819" spans="1:4" ht="10.5" customHeight="1">
      <c r="A819" s="29" t="s">
        <v>24</v>
      </c>
      <c r="B819" s="24">
        <v>7830</v>
      </c>
      <c r="C819" s="24">
        <v>7438</v>
      </c>
      <c r="D819" s="33">
        <f>B819+C819</f>
        <v>15268</v>
      </c>
    </row>
    <row r="820" spans="1:4" ht="12.75" customHeight="1">
      <c r="A820" s="28" t="s">
        <v>51</v>
      </c>
      <c r="B820" s="88" t="s">
        <v>76</v>
      </c>
      <c r="C820" s="65">
        <v>4</v>
      </c>
      <c r="D820" s="90">
        <f>SUM(B820:C820)</f>
        <v>4</v>
      </c>
    </row>
    <row r="821" spans="1:4" ht="10.5" customHeight="1">
      <c r="A821" s="29" t="s">
        <v>25</v>
      </c>
      <c r="B821" s="24">
        <v>3445</v>
      </c>
      <c r="C821" s="24">
        <v>3233</v>
      </c>
      <c r="D821" s="33">
        <f aca="true" t="shared" si="38" ref="D821:D867">B821+C821</f>
        <v>6678</v>
      </c>
    </row>
    <row r="822" spans="1:4" ht="10.5" customHeight="1">
      <c r="A822" s="29" t="s">
        <v>13</v>
      </c>
      <c r="B822" s="24">
        <v>27</v>
      </c>
      <c r="C822" s="24">
        <v>21</v>
      </c>
      <c r="D822" s="33">
        <f t="shared" si="38"/>
        <v>48</v>
      </c>
    </row>
    <row r="823" spans="1:4" ht="16.5" customHeight="1">
      <c r="A823" s="23" t="s">
        <v>93</v>
      </c>
      <c r="B823" s="40"/>
      <c r="C823" s="40"/>
      <c r="D823" s="33"/>
    </row>
    <row r="824" spans="1:4" ht="10.5" customHeight="1">
      <c r="A824" s="29" t="s">
        <v>24</v>
      </c>
      <c r="B824" s="24">
        <v>110172</v>
      </c>
      <c r="C824" s="24">
        <v>81196</v>
      </c>
      <c r="D824" s="33">
        <f t="shared" si="38"/>
        <v>191368</v>
      </c>
    </row>
    <row r="825" spans="1:4" ht="10.5" customHeight="1">
      <c r="A825" s="28" t="s">
        <v>51</v>
      </c>
      <c r="B825" s="24">
        <v>4359</v>
      </c>
      <c r="C825" s="24">
        <v>659</v>
      </c>
      <c r="D825" s="33">
        <f t="shared" si="38"/>
        <v>5018</v>
      </c>
    </row>
    <row r="826" spans="1:4" ht="10.5" customHeight="1">
      <c r="A826" s="29" t="s">
        <v>25</v>
      </c>
      <c r="B826" s="24">
        <v>74155</v>
      </c>
      <c r="C826" s="24">
        <v>51106</v>
      </c>
      <c r="D826" s="33">
        <f t="shared" si="38"/>
        <v>125261</v>
      </c>
    </row>
    <row r="827" spans="1:4" ht="10.5" customHeight="1">
      <c r="A827" s="29" t="s">
        <v>13</v>
      </c>
      <c r="B827" s="24">
        <v>1839</v>
      </c>
      <c r="C827" s="24">
        <v>931</v>
      </c>
      <c r="D827" s="33">
        <f t="shared" si="38"/>
        <v>2770</v>
      </c>
    </row>
    <row r="828" spans="1:4" ht="16.5" customHeight="1">
      <c r="A828" s="23" t="s">
        <v>94</v>
      </c>
      <c r="B828" s="40"/>
      <c r="C828" s="40"/>
      <c r="D828" s="33"/>
    </row>
    <row r="829" spans="1:4" ht="10.5" customHeight="1">
      <c r="A829" s="29" t="s">
        <v>24</v>
      </c>
      <c r="B829" s="24">
        <v>49203</v>
      </c>
      <c r="C829" s="24">
        <v>35833</v>
      </c>
      <c r="D829" s="33">
        <f t="shared" si="38"/>
        <v>85036</v>
      </c>
    </row>
    <row r="830" spans="1:4" ht="10.5" customHeight="1">
      <c r="A830" s="28" t="s">
        <v>51</v>
      </c>
      <c r="B830" s="24">
        <v>8155</v>
      </c>
      <c r="C830" s="24">
        <v>1738</v>
      </c>
      <c r="D830" s="33">
        <f t="shared" si="38"/>
        <v>9893</v>
      </c>
    </row>
    <row r="831" spans="1:4" ht="10.5" customHeight="1">
      <c r="A831" s="29" t="s">
        <v>25</v>
      </c>
      <c r="B831" s="24">
        <v>39436</v>
      </c>
      <c r="C831" s="24">
        <v>29266</v>
      </c>
      <c r="D831" s="33">
        <f t="shared" si="38"/>
        <v>68702</v>
      </c>
    </row>
    <row r="832" spans="1:4" ht="10.5" customHeight="1">
      <c r="A832" s="29" t="s">
        <v>13</v>
      </c>
      <c r="B832" s="24">
        <v>1558</v>
      </c>
      <c r="C832" s="24">
        <v>846</v>
      </c>
      <c r="D832" s="33">
        <f t="shared" si="38"/>
        <v>2404</v>
      </c>
    </row>
    <row r="833" spans="1:4" ht="10.5" customHeight="1">
      <c r="A833" s="29" t="s">
        <v>11</v>
      </c>
      <c r="B833" s="24">
        <f>8+3067</f>
        <v>3075</v>
      </c>
      <c r="C833" s="24">
        <f>11+2721</f>
        <v>2732</v>
      </c>
      <c r="D833" s="33">
        <f t="shared" si="38"/>
        <v>5807</v>
      </c>
    </row>
    <row r="834" spans="1:4" ht="16.5" customHeight="1">
      <c r="A834" s="23" t="s">
        <v>95</v>
      </c>
      <c r="B834" s="40"/>
      <c r="C834" s="40"/>
      <c r="D834" s="33"/>
    </row>
    <row r="835" spans="1:4" ht="10.5" customHeight="1">
      <c r="A835" s="29" t="s">
        <v>24</v>
      </c>
      <c r="B835" s="24">
        <v>19541</v>
      </c>
      <c r="C835" s="24">
        <v>9868</v>
      </c>
      <c r="D835" s="33">
        <f t="shared" si="38"/>
        <v>29409</v>
      </c>
    </row>
    <row r="836" spans="1:4" ht="10.5" customHeight="1">
      <c r="A836" s="28" t="s">
        <v>51</v>
      </c>
      <c r="B836" s="24">
        <v>11512</v>
      </c>
      <c r="C836" s="24">
        <v>2574</v>
      </c>
      <c r="D836" s="33">
        <f t="shared" si="38"/>
        <v>14086</v>
      </c>
    </row>
    <row r="837" spans="1:4" ht="10.5" customHeight="1">
      <c r="A837" s="29" t="s">
        <v>25</v>
      </c>
      <c r="B837" s="24">
        <v>14447</v>
      </c>
      <c r="C837" s="24">
        <v>8060</v>
      </c>
      <c r="D837" s="33">
        <f t="shared" si="38"/>
        <v>22507</v>
      </c>
    </row>
    <row r="838" spans="1:4" ht="10.5" customHeight="1">
      <c r="A838" s="29" t="s">
        <v>13</v>
      </c>
      <c r="B838" s="24">
        <v>769</v>
      </c>
      <c r="C838" s="24">
        <v>347</v>
      </c>
      <c r="D838" s="33">
        <f t="shared" si="38"/>
        <v>1116</v>
      </c>
    </row>
    <row r="839" spans="1:4" ht="10.5" customHeight="1">
      <c r="A839" s="29" t="s">
        <v>11</v>
      </c>
      <c r="B839" s="24">
        <v>3322</v>
      </c>
      <c r="C839" s="24">
        <v>2148</v>
      </c>
      <c r="D839" s="33">
        <f t="shared" si="38"/>
        <v>5470</v>
      </c>
    </row>
    <row r="840" spans="1:4" ht="16.5" customHeight="1">
      <c r="A840" s="23" t="s">
        <v>96</v>
      </c>
      <c r="B840" s="24"/>
      <c r="C840" s="24"/>
      <c r="D840" s="33"/>
    </row>
    <row r="841" spans="1:4" ht="10.5" customHeight="1">
      <c r="A841" s="29" t="s">
        <v>24</v>
      </c>
      <c r="B841" s="24">
        <v>14741</v>
      </c>
      <c r="C841" s="24">
        <v>4883</v>
      </c>
      <c r="D841" s="33">
        <f t="shared" si="38"/>
        <v>19624</v>
      </c>
    </row>
    <row r="842" spans="1:4" ht="10.5" customHeight="1">
      <c r="A842" s="28" t="s">
        <v>51</v>
      </c>
      <c r="B842" s="24">
        <v>11777</v>
      </c>
      <c r="C842" s="24">
        <v>2286</v>
      </c>
      <c r="D842" s="33">
        <f t="shared" si="38"/>
        <v>14063</v>
      </c>
    </row>
    <row r="843" spans="1:4" ht="10.5" customHeight="1">
      <c r="A843" s="29" t="s">
        <v>25</v>
      </c>
      <c r="B843" s="24">
        <v>10284</v>
      </c>
      <c r="C843" s="24">
        <v>3805</v>
      </c>
      <c r="D843" s="33">
        <f t="shared" si="38"/>
        <v>14089</v>
      </c>
    </row>
    <row r="844" spans="1:4" ht="10.5" customHeight="1">
      <c r="A844" s="29" t="s">
        <v>13</v>
      </c>
      <c r="B844" s="24">
        <v>577</v>
      </c>
      <c r="C844" s="24">
        <v>241</v>
      </c>
      <c r="D844" s="33">
        <f t="shared" si="38"/>
        <v>818</v>
      </c>
    </row>
    <row r="845" spans="1:4" ht="10.5" customHeight="1">
      <c r="A845" s="29" t="s">
        <v>11</v>
      </c>
      <c r="B845" s="24">
        <v>2949</v>
      </c>
      <c r="C845" s="24">
        <v>1295</v>
      </c>
      <c r="D845" s="33">
        <f t="shared" si="38"/>
        <v>4244</v>
      </c>
    </row>
    <row r="846" spans="1:4" ht="16.5" customHeight="1">
      <c r="A846" s="23" t="s">
        <v>102</v>
      </c>
      <c r="B846" s="40"/>
      <c r="C846" s="40"/>
      <c r="D846" s="33"/>
    </row>
    <row r="847" spans="1:4" ht="10.5" customHeight="1">
      <c r="A847" s="29" t="s">
        <v>24</v>
      </c>
      <c r="B847" s="24">
        <v>10177</v>
      </c>
      <c r="C847" s="24">
        <v>2864</v>
      </c>
      <c r="D847" s="33">
        <f t="shared" si="38"/>
        <v>13041</v>
      </c>
    </row>
    <row r="848" spans="1:4" ht="10.5" customHeight="1">
      <c r="A848" s="28" t="s">
        <v>51</v>
      </c>
      <c r="B848" s="24">
        <v>8296</v>
      </c>
      <c r="C848" s="24">
        <v>1604</v>
      </c>
      <c r="D848" s="33">
        <f t="shared" si="38"/>
        <v>9900</v>
      </c>
    </row>
    <row r="849" spans="1:4" ht="10.5" customHeight="1">
      <c r="A849" s="29" t="s">
        <v>25</v>
      </c>
      <c r="B849" s="24">
        <v>6930</v>
      </c>
      <c r="C849" s="24">
        <v>2192</v>
      </c>
      <c r="D849" s="33">
        <f t="shared" si="38"/>
        <v>9122</v>
      </c>
    </row>
    <row r="850" spans="1:4" ht="10.5" customHeight="1">
      <c r="A850" s="29" t="s">
        <v>13</v>
      </c>
      <c r="B850" s="24">
        <v>474</v>
      </c>
      <c r="C850" s="24">
        <v>159</v>
      </c>
      <c r="D850" s="33">
        <f t="shared" si="38"/>
        <v>633</v>
      </c>
    </row>
    <row r="851" spans="1:4" ht="10.5" customHeight="1">
      <c r="A851" s="29" t="s">
        <v>11</v>
      </c>
      <c r="B851" s="24">
        <v>2182</v>
      </c>
      <c r="C851" s="24">
        <v>771</v>
      </c>
      <c r="D851" s="33">
        <f t="shared" si="38"/>
        <v>2953</v>
      </c>
    </row>
    <row r="852" spans="1:4" ht="16.5" customHeight="1">
      <c r="A852" s="23" t="s">
        <v>98</v>
      </c>
      <c r="B852" s="24"/>
      <c r="C852" s="24"/>
      <c r="D852" s="33"/>
    </row>
    <row r="853" spans="1:4" ht="10.5" customHeight="1">
      <c r="A853" s="29" t="s">
        <v>24</v>
      </c>
      <c r="B853" s="24">
        <v>4790</v>
      </c>
      <c r="C853" s="24">
        <v>1489</v>
      </c>
      <c r="D853" s="33">
        <f t="shared" si="38"/>
        <v>6279</v>
      </c>
    </row>
    <row r="854" spans="1:4" ht="10.5" customHeight="1">
      <c r="A854" s="28" t="s">
        <v>51</v>
      </c>
      <c r="B854" s="24">
        <v>3110</v>
      </c>
      <c r="C854" s="24">
        <v>804</v>
      </c>
      <c r="D854" s="33">
        <f t="shared" si="38"/>
        <v>3914</v>
      </c>
    </row>
    <row r="855" spans="1:4" ht="10.5" customHeight="1">
      <c r="A855" s="29" t="s">
        <v>25</v>
      </c>
      <c r="B855" s="24">
        <v>2761</v>
      </c>
      <c r="C855" s="24">
        <v>1006</v>
      </c>
      <c r="D855" s="33">
        <f t="shared" si="38"/>
        <v>3767</v>
      </c>
    </row>
    <row r="856" spans="1:4" ht="10.5" customHeight="1">
      <c r="A856" s="29" t="s">
        <v>13</v>
      </c>
      <c r="B856" s="24">
        <v>180</v>
      </c>
      <c r="C856" s="24">
        <v>70</v>
      </c>
      <c r="D856" s="33">
        <f t="shared" si="38"/>
        <v>250</v>
      </c>
    </row>
    <row r="857" spans="1:4" ht="10.5" customHeight="1">
      <c r="A857" s="29" t="s">
        <v>11</v>
      </c>
      <c r="B857" s="24">
        <v>838</v>
      </c>
      <c r="C857" s="24">
        <v>345</v>
      </c>
      <c r="D857" s="33">
        <f t="shared" si="38"/>
        <v>1183</v>
      </c>
    </row>
    <row r="858" spans="1:4" ht="16.5" customHeight="1">
      <c r="A858" s="23" t="s">
        <v>99</v>
      </c>
      <c r="B858" s="24"/>
      <c r="C858" s="24"/>
      <c r="D858" s="33"/>
    </row>
    <row r="859" spans="1:4" ht="10.5" customHeight="1">
      <c r="A859" s="29" t="s">
        <v>24</v>
      </c>
      <c r="B859" s="24">
        <f>1588+4+1</f>
        <v>1593</v>
      </c>
      <c r="C859" s="24">
        <f>544+2</f>
        <v>546</v>
      </c>
      <c r="D859" s="33">
        <f t="shared" si="38"/>
        <v>2139</v>
      </c>
    </row>
    <row r="860" spans="1:4" ht="10.5" customHeight="1">
      <c r="A860" s="28" t="s">
        <v>51</v>
      </c>
      <c r="B860" s="24">
        <v>598</v>
      </c>
      <c r="C860" s="24">
        <f>223+1</f>
        <v>224</v>
      </c>
      <c r="D860" s="33">
        <f t="shared" si="38"/>
        <v>822</v>
      </c>
    </row>
    <row r="861" spans="1:4" ht="10.5" customHeight="1">
      <c r="A861" s="29" t="s">
        <v>25</v>
      </c>
      <c r="B861" s="24">
        <f>651+1+1</f>
        <v>653</v>
      </c>
      <c r="C861" s="24">
        <v>304</v>
      </c>
      <c r="D861" s="33">
        <f t="shared" si="38"/>
        <v>957</v>
      </c>
    </row>
    <row r="862" spans="1:4" ht="10.5" customHeight="1">
      <c r="A862" s="29" t="s">
        <v>13</v>
      </c>
      <c r="B862" s="24">
        <v>45</v>
      </c>
      <c r="C862" s="24">
        <v>20</v>
      </c>
      <c r="D862" s="33">
        <f t="shared" si="38"/>
        <v>65</v>
      </c>
    </row>
    <row r="863" spans="1:4" ht="10.5" customHeight="1">
      <c r="A863" s="29" t="s">
        <v>11</v>
      </c>
      <c r="B863" s="24">
        <v>161</v>
      </c>
      <c r="C863" s="24">
        <v>94</v>
      </c>
      <c r="D863" s="33">
        <f t="shared" si="38"/>
        <v>255</v>
      </c>
    </row>
    <row r="864" spans="1:4" ht="16.5" customHeight="1">
      <c r="A864" s="23" t="s">
        <v>7</v>
      </c>
      <c r="B864" s="40"/>
      <c r="C864" s="40"/>
      <c r="D864" s="33"/>
    </row>
    <row r="865" spans="1:4" ht="10.5" customHeight="1">
      <c r="A865" s="29" t="s">
        <v>24</v>
      </c>
      <c r="B865" s="24">
        <f>SUM(B819,B824,B829,B835,B841,B847,B853,B859)</f>
        <v>218047</v>
      </c>
      <c r="C865" s="24">
        <f aca="true" t="shared" si="39" ref="B865:C868">C819+C824+C829+C835+C841+C847+C853+C859</f>
        <v>144117</v>
      </c>
      <c r="D865" s="33">
        <f>B865+C865</f>
        <v>362164</v>
      </c>
    </row>
    <row r="866" spans="1:4" ht="10.5" customHeight="1">
      <c r="A866" s="28" t="s">
        <v>51</v>
      </c>
      <c r="B866" s="24">
        <f>SUM(B820,B825,B830,B836,B842,B848,B854,B860)</f>
        <v>47807</v>
      </c>
      <c r="C866" s="24">
        <f>C820+C825+C830+C836+C842+C848+C854+C860</f>
        <v>9893</v>
      </c>
      <c r="D866" s="33">
        <f>B866+C866</f>
        <v>57700</v>
      </c>
    </row>
    <row r="867" spans="1:4" ht="10.5" customHeight="1">
      <c r="A867" s="29" t="s">
        <v>25</v>
      </c>
      <c r="B867" s="24">
        <f t="shared" si="39"/>
        <v>152111</v>
      </c>
      <c r="C867" s="24">
        <f t="shared" si="39"/>
        <v>98972</v>
      </c>
      <c r="D867" s="33">
        <f t="shared" si="38"/>
        <v>251083</v>
      </c>
    </row>
    <row r="868" spans="1:4" ht="10.5" customHeight="1">
      <c r="A868" s="29" t="s">
        <v>13</v>
      </c>
      <c r="B868" s="24">
        <f t="shared" si="39"/>
        <v>5469</v>
      </c>
      <c r="C868" s="24">
        <f t="shared" si="39"/>
        <v>2635</v>
      </c>
      <c r="D868" s="24">
        <f>D822+D827+D832+D838+D844+D850+D856+D862</f>
        <v>8104</v>
      </c>
    </row>
    <row r="869" spans="1:5" ht="10.5" customHeight="1">
      <c r="A869" s="22" t="s">
        <v>11</v>
      </c>
      <c r="B869" s="24">
        <f>B833+B839+B845+B851+B857+B863</f>
        <v>12527</v>
      </c>
      <c r="C869" s="24">
        <f>C833+C839+C845+C851+C857+C863</f>
        <v>7385</v>
      </c>
      <c r="D869" s="25">
        <f>D833+D839+D845+D851+D857+D863</f>
        <v>19912</v>
      </c>
      <c r="E869" s="8"/>
    </row>
    <row r="870" spans="1:4" ht="26.25" customHeight="1">
      <c r="A870" s="96" t="s">
        <v>100</v>
      </c>
      <c r="B870" s="106"/>
      <c r="C870" s="106"/>
      <c r="D870" s="104"/>
    </row>
    <row r="871" spans="1:5" ht="12.75">
      <c r="A871" s="109" t="s">
        <v>44</v>
      </c>
      <c r="B871" s="109"/>
      <c r="C871" s="109"/>
      <c r="D871" s="109"/>
      <c r="E871" s="1"/>
    </row>
    <row r="872" spans="1:5" ht="27.75" customHeight="1">
      <c r="A872" s="100" t="s">
        <v>133</v>
      </c>
      <c r="B872" s="101"/>
      <c r="C872" s="101"/>
      <c r="D872" s="102"/>
      <c r="E872" s="1"/>
    </row>
    <row r="873" spans="1:5" ht="15.75" customHeight="1">
      <c r="A873" s="26"/>
      <c r="B873" s="26" t="s">
        <v>8</v>
      </c>
      <c r="C873" s="26" t="s">
        <v>9</v>
      </c>
      <c r="D873" s="26" t="s">
        <v>7</v>
      </c>
      <c r="E873" s="14"/>
    </row>
    <row r="874" spans="1:4" ht="16.5" customHeight="1">
      <c r="A874" s="31" t="s">
        <v>101</v>
      </c>
      <c r="B874" s="29"/>
      <c r="C874" s="29"/>
      <c r="D874" s="29"/>
    </row>
    <row r="875" spans="1:4" ht="10.5" customHeight="1">
      <c r="A875" s="29" t="s">
        <v>24</v>
      </c>
      <c r="B875" s="19">
        <v>98.511</v>
      </c>
      <c r="C875" s="19">
        <v>93.305</v>
      </c>
      <c r="D875" s="35">
        <f>B875+C875</f>
        <v>191.816</v>
      </c>
    </row>
    <row r="876" spans="1:4" ht="10.5" customHeight="1">
      <c r="A876" s="28" t="s">
        <v>51</v>
      </c>
      <c r="B876" s="19">
        <v>0.005</v>
      </c>
      <c r="C876" s="19">
        <v>0.005</v>
      </c>
      <c r="D876" s="35">
        <f aca="true" t="shared" si="40" ref="D876:D923">B876+C876</f>
        <v>0.01</v>
      </c>
    </row>
    <row r="877" spans="1:4" ht="10.5" customHeight="1">
      <c r="A877" s="29" t="s">
        <v>25</v>
      </c>
      <c r="B877" s="19">
        <v>80.305</v>
      </c>
      <c r="C877" s="19">
        <v>75.851</v>
      </c>
      <c r="D877" s="35">
        <f t="shared" si="40"/>
        <v>156.156</v>
      </c>
    </row>
    <row r="878" spans="1:4" ht="10.5" customHeight="1">
      <c r="A878" s="29" t="s">
        <v>13</v>
      </c>
      <c r="B878" s="19">
        <v>0.396</v>
      </c>
      <c r="C878" s="83">
        <v>0.418</v>
      </c>
      <c r="D878" s="35">
        <f t="shared" si="40"/>
        <v>0.8140000000000001</v>
      </c>
    </row>
    <row r="879" spans="1:4" ht="16.5" customHeight="1">
      <c r="A879" s="23" t="s">
        <v>93</v>
      </c>
      <c r="B879" s="39"/>
      <c r="C879" s="39"/>
      <c r="D879" s="35"/>
    </row>
    <row r="880" spans="1:4" ht="10.5" customHeight="1">
      <c r="A880" s="29" t="s">
        <v>24</v>
      </c>
      <c r="B880" s="19">
        <v>2049.134</v>
      </c>
      <c r="C880" s="19">
        <v>1487.1</v>
      </c>
      <c r="D880" s="35">
        <f t="shared" si="40"/>
        <v>3536.234</v>
      </c>
    </row>
    <row r="881" spans="1:4" ht="10.5" customHeight="1">
      <c r="A881" s="28" t="s">
        <v>51</v>
      </c>
      <c r="B881" s="19">
        <v>14.125</v>
      </c>
      <c r="C881" s="19">
        <v>1.958</v>
      </c>
      <c r="D881" s="35">
        <f t="shared" si="40"/>
        <v>16.083</v>
      </c>
    </row>
    <row r="882" spans="1:4" ht="10.5" customHeight="1">
      <c r="A882" s="29" t="s">
        <v>25</v>
      </c>
      <c r="B882" s="19">
        <v>2550.247</v>
      </c>
      <c r="C882" s="19">
        <v>1739.929</v>
      </c>
      <c r="D882" s="35">
        <f t="shared" si="40"/>
        <v>4290.1759999999995</v>
      </c>
    </row>
    <row r="883" spans="1:4" ht="10.5" customHeight="1">
      <c r="A883" s="29" t="s">
        <v>13</v>
      </c>
      <c r="B883" s="19">
        <v>29.995</v>
      </c>
      <c r="C883" s="19">
        <v>19.322</v>
      </c>
      <c r="D883" s="35">
        <f t="shared" si="40"/>
        <v>49.317</v>
      </c>
    </row>
    <row r="884" spans="1:4" ht="16.5" customHeight="1">
      <c r="A884" s="23" t="s">
        <v>94</v>
      </c>
      <c r="B884" s="39"/>
      <c r="C884" s="39"/>
      <c r="D884" s="35"/>
    </row>
    <row r="885" spans="1:4" ht="10.5" customHeight="1">
      <c r="A885" s="29" t="s">
        <v>24</v>
      </c>
      <c r="B885" s="19">
        <v>883.797</v>
      </c>
      <c r="C885" s="19">
        <v>653.509</v>
      </c>
      <c r="D885" s="35">
        <f t="shared" si="40"/>
        <v>1537.306</v>
      </c>
    </row>
    <row r="886" spans="1:4" ht="10.5" customHeight="1">
      <c r="A886" s="28" t="s">
        <v>51</v>
      </c>
      <c r="B886" s="19">
        <v>32.917</v>
      </c>
      <c r="C886" s="19">
        <v>6.206</v>
      </c>
      <c r="D886" s="35">
        <f t="shared" si="40"/>
        <v>39.123000000000005</v>
      </c>
    </row>
    <row r="887" spans="1:4" ht="10.5" customHeight="1">
      <c r="A887" s="29" t="s">
        <v>25</v>
      </c>
      <c r="B887" s="19">
        <v>1349.991</v>
      </c>
      <c r="C887" s="19">
        <v>1010.038</v>
      </c>
      <c r="D887" s="35">
        <f t="shared" si="40"/>
        <v>2360.029</v>
      </c>
    </row>
    <row r="888" spans="1:4" ht="10.5" customHeight="1">
      <c r="A888" s="29" t="s">
        <v>13</v>
      </c>
      <c r="B888" s="19">
        <v>19.573</v>
      </c>
      <c r="C888" s="19">
        <v>14.978</v>
      </c>
      <c r="D888" s="35">
        <f t="shared" si="40"/>
        <v>34.551</v>
      </c>
    </row>
    <row r="889" spans="1:4" ht="10.5" customHeight="1">
      <c r="A889" s="29" t="s">
        <v>11</v>
      </c>
      <c r="B889" s="19">
        <f>0.008+33.765</f>
        <v>33.773</v>
      </c>
      <c r="C889" s="19">
        <f>0.008+30.317</f>
        <v>30.325</v>
      </c>
      <c r="D889" s="35">
        <f t="shared" si="40"/>
        <v>64.098</v>
      </c>
    </row>
    <row r="890" spans="1:4" ht="16.5" customHeight="1">
      <c r="A890" s="23" t="s">
        <v>95</v>
      </c>
      <c r="B890" s="39"/>
      <c r="C890" s="39"/>
      <c r="D890" s="35"/>
    </row>
    <row r="891" spans="1:4" ht="10.5" customHeight="1">
      <c r="A891" s="29" t="s">
        <v>24</v>
      </c>
      <c r="B891" s="19">
        <v>325.237</v>
      </c>
      <c r="C891" s="19">
        <v>166.321</v>
      </c>
      <c r="D891" s="35">
        <f t="shared" si="40"/>
        <v>491.558</v>
      </c>
    </row>
    <row r="892" spans="1:4" ht="10.5" customHeight="1">
      <c r="A892" s="28" t="s">
        <v>51</v>
      </c>
      <c r="B892" s="19">
        <v>55.423</v>
      </c>
      <c r="C892" s="19">
        <v>10.5</v>
      </c>
      <c r="D892" s="35">
        <f t="shared" si="40"/>
        <v>65.923</v>
      </c>
    </row>
    <row r="893" spans="1:4" ht="10.5" customHeight="1">
      <c r="A893" s="29" t="s">
        <v>25</v>
      </c>
      <c r="B893" s="19">
        <v>476.578</v>
      </c>
      <c r="C893" s="19">
        <v>262.772</v>
      </c>
      <c r="D893" s="35">
        <f t="shared" si="40"/>
        <v>739.3499999999999</v>
      </c>
    </row>
    <row r="894" spans="1:4" ht="10.5" customHeight="1">
      <c r="A894" s="29" t="s">
        <v>13</v>
      </c>
      <c r="B894" s="19">
        <v>8.866</v>
      </c>
      <c r="C894" s="19">
        <v>5.473</v>
      </c>
      <c r="D894" s="35">
        <f t="shared" si="40"/>
        <v>14.338999999999999</v>
      </c>
    </row>
    <row r="895" spans="1:4" ht="10.5" customHeight="1">
      <c r="A895" s="29" t="s">
        <v>11</v>
      </c>
      <c r="B895" s="19">
        <v>36.279</v>
      </c>
      <c r="C895" s="19">
        <v>23.075</v>
      </c>
      <c r="D895" s="35">
        <f t="shared" si="40"/>
        <v>59.354</v>
      </c>
    </row>
    <row r="896" spans="1:4" ht="16.5" customHeight="1">
      <c r="A896" s="23" t="s">
        <v>96</v>
      </c>
      <c r="B896" s="19"/>
      <c r="C896" s="19"/>
      <c r="D896" s="35"/>
    </row>
    <row r="897" spans="1:4" ht="10.5" customHeight="1">
      <c r="A897" s="29" t="s">
        <v>24</v>
      </c>
      <c r="B897" s="19">
        <v>247.352</v>
      </c>
      <c r="C897" s="19">
        <v>81.087</v>
      </c>
      <c r="D897" s="35">
        <f t="shared" si="40"/>
        <v>328.439</v>
      </c>
    </row>
    <row r="898" spans="1:4" ht="10.5" customHeight="1">
      <c r="A898" s="28" t="s">
        <v>51</v>
      </c>
      <c r="B898" s="19">
        <v>62.557</v>
      </c>
      <c r="C898" s="19">
        <v>10.791</v>
      </c>
      <c r="D898" s="35">
        <f t="shared" si="40"/>
        <v>73.348</v>
      </c>
    </row>
    <row r="899" spans="1:4" ht="10.5" customHeight="1">
      <c r="A899" s="29" t="s">
        <v>25</v>
      </c>
      <c r="B899" s="19">
        <v>348.378</v>
      </c>
      <c r="C899" s="19">
        <v>124.755</v>
      </c>
      <c r="D899" s="35">
        <f t="shared" si="40"/>
        <v>473.133</v>
      </c>
    </row>
    <row r="900" spans="1:4" ht="10.5" customHeight="1">
      <c r="A900" s="29" t="s">
        <v>13</v>
      </c>
      <c r="B900" s="19">
        <v>6.688</v>
      </c>
      <c r="C900" s="19">
        <v>3.109</v>
      </c>
      <c r="D900" s="35">
        <f t="shared" si="40"/>
        <v>9.797</v>
      </c>
    </row>
    <row r="901" spans="1:4" ht="10.5" customHeight="1">
      <c r="A901" s="29" t="s">
        <v>11</v>
      </c>
      <c r="B901" s="19">
        <v>32.961</v>
      </c>
      <c r="C901" s="19">
        <v>13.982</v>
      </c>
      <c r="D901" s="35">
        <f t="shared" si="40"/>
        <v>46.943</v>
      </c>
    </row>
    <row r="902" spans="1:4" ht="16.5" customHeight="1">
      <c r="A902" s="23" t="s">
        <v>102</v>
      </c>
      <c r="B902" s="39"/>
      <c r="C902" s="39"/>
      <c r="D902" s="35"/>
    </row>
    <row r="903" spans="1:4" ht="10.5" customHeight="1">
      <c r="A903" s="29" t="s">
        <v>24</v>
      </c>
      <c r="B903" s="19">
        <v>166.976</v>
      </c>
      <c r="C903" s="19">
        <v>45.585</v>
      </c>
      <c r="D903" s="35">
        <f t="shared" si="40"/>
        <v>212.561</v>
      </c>
    </row>
    <row r="904" spans="1:4" ht="10.5" customHeight="1">
      <c r="A904" s="28" t="s">
        <v>51</v>
      </c>
      <c r="B904" s="19">
        <v>42.217</v>
      </c>
      <c r="C904" s="19">
        <v>7.726</v>
      </c>
      <c r="D904" s="35">
        <f t="shared" si="40"/>
        <v>49.943</v>
      </c>
    </row>
    <row r="905" spans="1:4" ht="10.5" customHeight="1">
      <c r="A905" s="29" t="s">
        <v>25</v>
      </c>
      <c r="B905" s="19">
        <v>229.255</v>
      </c>
      <c r="C905" s="19">
        <v>68.645</v>
      </c>
      <c r="D905" s="35">
        <f t="shared" si="40"/>
        <v>297.9</v>
      </c>
    </row>
    <row r="906" spans="1:4" ht="10.5" customHeight="1">
      <c r="A906" s="29" t="s">
        <v>13</v>
      </c>
      <c r="B906" s="19">
        <v>5.126</v>
      </c>
      <c r="C906" s="19">
        <v>1.821</v>
      </c>
      <c r="D906" s="35">
        <f t="shared" si="40"/>
        <v>6.947</v>
      </c>
    </row>
    <row r="907" spans="1:4" ht="10.5" customHeight="1">
      <c r="A907" s="29" t="s">
        <v>11</v>
      </c>
      <c r="B907" s="19">
        <v>24.071</v>
      </c>
      <c r="C907" s="19">
        <v>8.058</v>
      </c>
      <c r="D907" s="35">
        <f t="shared" si="40"/>
        <v>32.129000000000005</v>
      </c>
    </row>
    <row r="908" spans="1:4" ht="16.5" customHeight="1">
      <c r="A908" s="23" t="s">
        <v>98</v>
      </c>
      <c r="B908" s="19"/>
      <c r="C908" s="19"/>
      <c r="D908" s="35"/>
    </row>
    <row r="909" spans="1:4" ht="10.5" customHeight="1">
      <c r="A909" s="29" t="s">
        <v>24</v>
      </c>
      <c r="B909" s="19">
        <v>73.613</v>
      </c>
      <c r="C909" s="19">
        <v>23.516</v>
      </c>
      <c r="D909" s="35">
        <f t="shared" si="40"/>
        <v>97.12899999999999</v>
      </c>
    </row>
    <row r="910" spans="1:4" ht="10.5" customHeight="1">
      <c r="A910" s="28" t="s">
        <v>51</v>
      </c>
      <c r="B910" s="19">
        <v>13.59</v>
      </c>
      <c r="C910" s="19">
        <v>3.735</v>
      </c>
      <c r="D910" s="35">
        <f t="shared" si="40"/>
        <v>17.325</v>
      </c>
    </row>
    <row r="911" spans="1:4" ht="10.5" customHeight="1">
      <c r="A911" s="29" t="s">
        <v>25</v>
      </c>
      <c r="B911" s="19">
        <v>85.269</v>
      </c>
      <c r="C911" s="19">
        <v>31.678</v>
      </c>
      <c r="D911" s="35">
        <f t="shared" si="40"/>
        <v>116.947</v>
      </c>
    </row>
    <row r="912" spans="1:4" ht="10.5" customHeight="1">
      <c r="A912" s="29" t="s">
        <v>13</v>
      </c>
      <c r="B912" s="19">
        <v>1.787</v>
      </c>
      <c r="C912" s="19">
        <v>1.062</v>
      </c>
      <c r="D912" s="35">
        <f t="shared" si="40"/>
        <v>2.849</v>
      </c>
    </row>
    <row r="913" spans="1:4" ht="10.5" customHeight="1">
      <c r="A913" s="29" t="s">
        <v>11</v>
      </c>
      <c r="B913" s="19">
        <v>8.829</v>
      </c>
      <c r="C913" s="19">
        <v>3.664</v>
      </c>
      <c r="D913" s="35">
        <f t="shared" si="40"/>
        <v>12.493</v>
      </c>
    </row>
    <row r="914" spans="1:4" ht="16.5" customHeight="1">
      <c r="A914" s="23" t="s">
        <v>99</v>
      </c>
      <c r="B914" s="19"/>
      <c r="C914" s="19"/>
      <c r="D914" s="35"/>
    </row>
    <row r="915" spans="1:4" ht="10.5" customHeight="1">
      <c r="A915" s="29" t="s">
        <v>24</v>
      </c>
      <c r="B915" s="19">
        <f>21.903+0.045+0.024</f>
        <v>21.972</v>
      </c>
      <c r="C915" s="19">
        <f>7.695+0.013</f>
        <v>7.708</v>
      </c>
      <c r="D915" s="35">
        <f t="shared" si="40"/>
        <v>29.68</v>
      </c>
    </row>
    <row r="916" spans="1:4" ht="10.5" customHeight="1">
      <c r="A916" s="28" t="s">
        <v>51</v>
      </c>
      <c r="B916" s="19">
        <v>2.171</v>
      </c>
      <c r="C916" s="19">
        <f>0.846+0.002</f>
        <v>0.848</v>
      </c>
      <c r="D916" s="35">
        <f t="shared" si="40"/>
        <v>3.0189999999999997</v>
      </c>
    </row>
    <row r="917" spans="1:4" ht="10.5" customHeight="1">
      <c r="A917" s="29" t="s">
        <v>25</v>
      </c>
      <c r="B917" s="19">
        <f>18.202+0.009+0.046</f>
        <v>18.257</v>
      </c>
      <c r="C917" s="19">
        <v>7.945</v>
      </c>
      <c r="D917" s="35">
        <f t="shared" si="40"/>
        <v>26.202</v>
      </c>
    </row>
    <row r="918" spans="1:4" ht="10.5" customHeight="1">
      <c r="A918" s="29" t="s">
        <v>13</v>
      </c>
      <c r="B918" s="19">
        <v>0.469</v>
      </c>
      <c r="C918" s="19">
        <v>0.257</v>
      </c>
      <c r="D918" s="35">
        <f t="shared" si="40"/>
        <v>0.726</v>
      </c>
    </row>
    <row r="919" spans="1:4" ht="10.5" customHeight="1">
      <c r="A919" s="29" t="s">
        <v>11</v>
      </c>
      <c r="B919" s="19">
        <v>1.632</v>
      </c>
      <c r="C919" s="19">
        <v>0.868</v>
      </c>
      <c r="D919" s="35">
        <f t="shared" si="40"/>
        <v>2.5</v>
      </c>
    </row>
    <row r="920" spans="1:4" ht="16.5" customHeight="1">
      <c r="A920" s="23" t="s">
        <v>7</v>
      </c>
      <c r="B920" s="39"/>
      <c r="C920" s="39"/>
      <c r="D920" s="35"/>
    </row>
    <row r="921" spans="1:4" ht="10.5" customHeight="1">
      <c r="A921" s="29" t="s">
        <v>24</v>
      </c>
      <c r="B921" s="19">
        <f aca="true" t="shared" si="41" ref="B921:C924">B875+B880+B885+B891+B897+B903+B909+B915</f>
        <v>3866.592</v>
      </c>
      <c r="C921" s="19">
        <f t="shared" si="41"/>
        <v>2558.131</v>
      </c>
      <c r="D921" s="35">
        <f>B921+C921</f>
        <v>6424.723</v>
      </c>
    </row>
    <row r="922" spans="1:4" ht="10.5" customHeight="1">
      <c r="A922" s="28" t="s">
        <v>51</v>
      </c>
      <c r="B922" s="19">
        <f t="shared" si="41"/>
        <v>223.00499999999997</v>
      </c>
      <c r="C922" s="19">
        <f t="shared" si="41"/>
        <v>41.769</v>
      </c>
      <c r="D922" s="35">
        <f>B922+C922</f>
        <v>264.77399999999994</v>
      </c>
    </row>
    <row r="923" spans="1:4" ht="10.5" customHeight="1">
      <c r="A923" s="29" t="s">
        <v>25</v>
      </c>
      <c r="B923" s="19">
        <f t="shared" si="41"/>
        <v>5138.279999999999</v>
      </c>
      <c r="C923" s="19">
        <f t="shared" si="41"/>
        <v>3321.6130000000003</v>
      </c>
      <c r="D923" s="35">
        <f t="shared" si="40"/>
        <v>8459.893</v>
      </c>
    </row>
    <row r="924" spans="1:4" ht="10.5" customHeight="1">
      <c r="A924" s="29" t="s">
        <v>13</v>
      </c>
      <c r="B924" s="19">
        <f t="shared" si="41"/>
        <v>72.9</v>
      </c>
      <c r="C924" s="19">
        <f t="shared" si="41"/>
        <v>46.43999999999999</v>
      </c>
      <c r="D924" s="19">
        <f>D878+D883+D888+D894+D900+D906+D912+D918</f>
        <v>119.34</v>
      </c>
    </row>
    <row r="925" spans="1:5" ht="10.5" customHeight="1">
      <c r="A925" s="22" t="s">
        <v>11</v>
      </c>
      <c r="B925" s="21">
        <f>B889+B895+B901+B907+B913+B919</f>
        <v>137.54500000000002</v>
      </c>
      <c r="C925" s="21">
        <f>C889+C895+C901+C907+C913+C919</f>
        <v>79.972</v>
      </c>
      <c r="D925" s="21">
        <f>D889+D895+D901+D907+D913+D919</f>
        <v>217.517</v>
      </c>
      <c r="E925" s="8"/>
    </row>
    <row r="926" spans="1:4" ht="27" customHeight="1">
      <c r="A926" s="103" t="s">
        <v>85</v>
      </c>
      <c r="B926" s="105"/>
      <c r="C926" s="105"/>
      <c r="D926" s="105"/>
    </row>
    <row r="927" spans="1:4" ht="12.75">
      <c r="A927" s="103" t="s">
        <v>16</v>
      </c>
      <c r="B927" s="108"/>
      <c r="C927" s="108"/>
      <c r="D927" s="108"/>
    </row>
    <row r="928" ht="12.75">
      <c r="A928" s="1" t="s">
        <v>45</v>
      </c>
    </row>
    <row r="929" spans="1:4" ht="27.75" customHeight="1">
      <c r="A929" s="99" t="s">
        <v>134</v>
      </c>
      <c r="B929" s="118"/>
      <c r="C929" s="118"/>
      <c r="D929" s="118"/>
    </row>
    <row r="930" spans="1:4" ht="15.75" customHeight="1">
      <c r="A930" s="26"/>
      <c r="B930" s="26" t="s">
        <v>8</v>
      </c>
      <c r="C930" s="26" t="s">
        <v>9</v>
      </c>
      <c r="D930" s="26" t="s">
        <v>7</v>
      </c>
    </row>
    <row r="931" spans="1:4" ht="16.5" customHeight="1">
      <c r="A931" s="23" t="s">
        <v>10</v>
      </c>
      <c r="B931" s="24"/>
      <c r="C931" s="24"/>
      <c r="D931" s="24"/>
    </row>
    <row r="932" spans="1:4" ht="12.75">
      <c r="A932" s="29" t="s">
        <v>24</v>
      </c>
      <c r="B932" s="24">
        <v>233</v>
      </c>
      <c r="C932" s="24">
        <v>206</v>
      </c>
      <c r="D932" s="33">
        <f>B932+C932</f>
        <v>439</v>
      </c>
    </row>
    <row r="933" spans="1:4" ht="12.75">
      <c r="A933" s="28" t="s">
        <v>51</v>
      </c>
      <c r="B933" s="24">
        <v>3</v>
      </c>
      <c r="C933" s="24">
        <v>6</v>
      </c>
      <c r="D933" s="33">
        <f aca="true" t="shared" si="42" ref="D933:D940">B933+C933</f>
        <v>9</v>
      </c>
    </row>
    <row r="934" spans="1:4" ht="12.75">
      <c r="A934" s="29" t="s">
        <v>25</v>
      </c>
      <c r="B934" s="24">
        <v>154</v>
      </c>
      <c r="C934" s="24">
        <v>146</v>
      </c>
      <c r="D934" s="33">
        <f t="shared" si="42"/>
        <v>300</v>
      </c>
    </row>
    <row r="935" spans="1:4" ht="12.75">
      <c r="A935" s="29" t="s">
        <v>13</v>
      </c>
      <c r="B935" s="24">
        <v>73</v>
      </c>
      <c r="C935" s="24">
        <v>81</v>
      </c>
      <c r="D935" s="33">
        <f t="shared" si="42"/>
        <v>154</v>
      </c>
    </row>
    <row r="936" spans="1:4" ht="16.5" customHeight="1">
      <c r="A936" s="23" t="s">
        <v>3</v>
      </c>
      <c r="B936" s="40"/>
      <c r="C936" s="40"/>
      <c r="D936" s="33"/>
    </row>
    <row r="937" spans="1:4" ht="12.75">
      <c r="A937" s="29" t="s">
        <v>24</v>
      </c>
      <c r="B937" s="24">
        <v>16430</v>
      </c>
      <c r="C937" s="24">
        <v>10794</v>
      </c>
      <c r="D937" s="33">
        <f t="shared" si="42"/>
        <v>27224</v>
      </c>
    </row>
    <row r="938" spans="1:4" ht="12.75">
      <c r="A938" s="28" t="s">
        <v>51</v>
      </c>
      <c r="B938" s="24">
        <v>212</v>
      </c>
      <c r="C938" s="24">
        <v>134</v>
      </c>
      <c r="D938" s="33">
        <f t="shared" si="42"/>
        <v>346</v>
      </c>
    </row>
    <row r="939" spans="1:4" ht="12.75">
      <c r="A939" s="29" t="s">
        <v>25</v>
      </c>
      <c r="B939" s="24">
        <v>13257</v>
      </c>
      <c r="C939" s="24">
        <v>8885</v>
      </c>
      <c r="D939" s="33">
        <f t="shared" si="42"/>
        <v>22142</v>
      </c>
    </row>
    <row r="940" spans="1:4" ht="12.75">
      <c r="A940" s="29" t="s">
        <v>13</v>
      </c>
      <c r="B940" s="25">
        <v>7309</v>
      </c>
      <c r="C940" s="25">
        <v>5151</v>
      </c>
      <c r="D940" s="25">
        <f t="shared" si="42"/>
        <v>12460</v>
      </c>
    </row>
    <row r="941" spans="1:4" ht="15" customHeight="1">
      <c r="A941" s="96" t="s">
        <v>121</v>
      </c>
      <c r="B941" s="107"/>
      <c r="C941" s="107"/>
      <c r="D941" s="108"/>
    </row>
    <row r="942" spans="1:4" ht="12.75">
      <c r="A942" s="5"/>
      <c r="B942" s="2"/>
      <c r="C942" s="2"/>
      <c r="D942" s="2"/>
    </row>
    <row r="943" spans="1:4" ht="12.75">
      <c r="A943" s="5"/>
      <c r="B943" s="2"/>
      <c r="C943" s="2"/>
      <c r="D943" s="2"/>
    </row>
    <row r="944" spans="1:4" ht="12.75">
      <c r="A944" s="8"/>
      <c r="B944" s="8"/>
      <c r="C944" s="8"/>
      <c r="D944" s="8"/>
    </row>
    <row r="945" spans="1:4" ht="12.75">
      <c r="A945" s="1" t="s">
        <v>46</v>
      </c>
      <c r="B945" s="7"/>
      <c r="C945" s="7"/>
      <c r="D945" s="7"/>
    </row>
    <row r="946" spans="1:4" ht="27" customHeight="1">
      <c r="A946" s="99" t="s">
        <v>135</v>
      </c>
      <c r="B946" s="110"/>
      <c r="C946" s="110"/>
      <c r="D946" s="111"/>
    </row>
    <row r="947" spans="1:4" ht="15.75" customHeight="1">
      <c r="A947" s="26"/>
      <c r="B947" s="26" t="s">
        <v>8</v>
      </c>
      <c r="C947" s="26" t="s">
        <v>9</v>
      </c>
      <c r="D947" s="26" t="s">
        <v>7</v>
      </c>
    </row>
    <row r="948" spans="1:4" ht="16.5" customHeight="1">
      <c r="A948" s="23" t="s">
        <v>10</v>
      </c>
      <c r="B948" s="29"/>
      <c r="C948" s="29"/>
      <c r="D948" s="29"/>
    </row>
    <row r="949" spans="1:4" ht="12.75">
      <c r="A949" s="29" t="s">
        <v>24</v>
      </c>
      <c r="B949" s="19">
        <v>2.854</v>
      </c>
      <c r="C949" s="19">
        <v>2.246</v>
      </c>
      <c r="D949" s="35">
        <f>B949+C949</f>
        <v>5.1</v>
      </c>
    </row>
    <row r="950" spans="1:4" ht="12.75">
      <c r="A950" s="28" t="s">
        <v>51</v>
      </c>
      <c r="B950" s="19">
        <v>0.009</v>
      </c>
      <c r="C950" s="19">
        <v>0.014</v>
      </c>
      <c r="D950" s="35">
        <f aca="true" t="shared" si="43" ref="D950:D961">B950+C950</f>
        <v>0.023</v>
      </c>
    </row>
    <row r="951" spans="1:4" ht="12.75">
      <c r="A951" s="29" t="s">
        <v>25</v>
      </c>
      <c r="B951" s="19">
        <v>5.062</v>
      </c>
      <c r="C951" s="19">
        <v>4.225</v>
      </c>
      <c r="D951" s="35">
        <f t="shared" si="43"/>
        <v>9.286999999999999</v>
      </c>
    </row>
    <row r="952" spans="1:4" ht="12.75">
      <c r="A952" s="29" t="s">
        <v>13</v>
      </c>
      <c r="B952" s="19">
        <v>1.186</v>
      </c>
      <c r="C952" s="19">
        <v>1.155</v>
      </c>
      <c r="D952" s="35">
        <f t="shared" si="43"/>
        <v>2.341</v>
      </c>
    </row>
    <row r="953" spans="1:4" ht="16.5" customHeight="1">
      <c r="A953" s="23" t="s">
        <v>3</v>
      </c>
      <c r="B953" s="19"/>
      <c r="C953" s="19"/>
      <c r="D953" s="35"/>
    </row>
    <row r="954" spans="1:4" ht="12.75">
      <c r="A954" s="29" t="s">
        <v>24</v>
      </c>
      <c r="B954" s="19">
        <v>249.976</v>
      </c>
      <c r="C954" s="19">
        <v>164.711</v>
      </c>
      <c r="D954" s="35">
        <f t="shared" si="43"/>
        <v>414.687</v>
      </c>
    </row>
    <row r="955" spans="1:4" ht="12.75">
      <c r="A955" s="28" t="s">
        <v>51</v>
      </c>
      <c r="B955" s="19">
        <v>0.923</v>
      </c>
      <c r="C955" s="19">
        <v>0.583</v>
      </c>
      <c r="D955" s="35">
        <f t="shared" si="43"/>
        <v>1.506</v>
      </c>
    </row>
    <row r="956" spans="1:4" ht="12.75">
      <c r="A956" s="29" t="s">
        <v>25</v>
      </c>
      <c r="B956" s="19">
        <v>650.531</v>
      </c>
      <c r="C956" s="19">
        <v>429.907</v>
      </c>
      <c r="D956" s="35">
        <f t="shared" si="43"/>
        <v>1080.4379999999999</v>
      </c>
    </row>
    <row r="957" spans="1:4" ht="12.75">
      <c r="A957" s="29" t="s">
        <v>13</v>
      </c>
      <c r="B957" s="19">
        <v>217.346</v>
      </c>
      <c r="C957" s="19">
        <v>157.462</v>
      </c>
      <c r="D957" s="35">
        <f t="shared" si="43"/>
        <v>374.808</v>
      </c>
    </row>
    <row r="958" spans="1:4" ht="16.5" customHeight="1">
      <c r="A958" s="23" t="s">
        <v>7</v>
      </c>
      <c r="B958" s="39"/>
      <c r="C958" s="39"/>
      <c r="D958" s="35"/>
    </row>
    <row r="959" spans="1:4" ht="12.75">
      <c r="A959" s="29" t="s">
        <v>24</v>
      </c>
      <c r="B959" s="19">
        <f aca="true" t="shared" si="44" ref="B959:C962">B949+B954</f>
        <v>252.83</v>
      </c>
      <c r="C959" s="19">
        <f t="shared" si="44"/>
        <v>166.95700000000002</v>
      </c>
      <c r="D959" s="35">
        <f t="shared" si="43"/>
        <v>419.78700000000003</v>
      </c>
    </row>
    <row r="960" spans="1:4" ht="12.75">
      <c r="A960" s="28" t="s">
        <v>51</v>
      </c>
      <c r="B960" s="19">
        <f t="shared" si="44"/>
        <v>0.932</v>
      </c>
      <c r="C960" s="19">
        <f t="shared" si="44"/>
        <v>0.597</v>
      </c>
      <c r="D960" s="35">
        <f t="shared" si="43"/>
        <v>1.529</v>
      </c>
    </row>
    <row r="961" spans="1:4" ht="12.75">
      <c r="A961" s="29" t="s">
        <v>25</v>
      </c>
      <c r="B961" s="19">
        <f t="shared" si="44"/>
        <v>655.593</v>
      </c>
      <c r="C961" s="19">
        <f t="shared" si="44"/>
        <v>434.132</v>
      </c>
      <c r="D961" s="35">
        <f t="shared" si="43"/>
        <v>1089.725</v>
      </c>
    </row>
    <row r="962" spans="1:4" ht="12.75">
      <c r="A962" s="22" t="s">
        <v>13</v>
      </c>
      <c r="B962" s="21">
        <f t="shared" si="44"/>
        <v>218.532</v>
      </c>
      <c r="C962" s="21">
        <f t="shared" si="44"/>
        <v>158.617</v>
      </c>
      <c r="D962" s="21">
        <f>D952+D957</f>
        <v>377.149</v>
      </c>
    </row>
    <row r="963" spans="1:4" ht="12.75">
      <c r="A963" s="8"/>
      <c r="B963" s="9"/>
      <c r="C963" s="9"/>
      <c r="D963" s="12"/>
    </row>
    <row r="964" spans="1:4" ht="12.75">
      <c r="A964" s="8"/>
      <c r="B964" s="9"/>
      <c r="C964" s="9"/>
      <c r="D964" s="12"/>
    </row>
    <row r="966" spans="1:5" ht="12.75">
      <c r="A966" s="1" t="s">
        <v>64</v>
      </c>
      <c r="B966" s="7"/>
      <c r="C966" s="7"/>
      <c r="D966" s="7"/>
      <c r="E966" s="1"/>
    </row>
    <row r="967" spans="1:4" ht="27" customHeight="1">
      <c r="A967" s="99" t="s">
        <v>136</v>
      </c>
      <c r="B967" s="118"/>
      <c r="C967" s="118"/>
      <c r="D967" s="118"/>
    </row>
    <row r="968" spans="1:5" ht="15.75" customHeight="1">
      <c r="A968" s="26"/>
      <c r="B968" s="27">
        <v>2006</v>
      </c>
      <c r="C968" s="27">
        <v>2007</v>
      </c>
      <c r="D968" s="27">
        <v>2008</v>
      </c>
      <c r="E968" s="14"/>
    </row>
    <row r="969" spans="1:5" ht="16.5" customHeight="1">
      <c r="A969" s="23" t="s">
        <v>8</v>
      </c>
      <c r="B969" s="34"/>
      <c r="C969" s="34"/>
      <c r="D969" s="71"/>
      <c r="E969" s="75"/>
    </row>
    <row r="970" spans="1:5" ht="12.75">
      <c r="A970" s="29" t="s">
        <v>24</v>
      </c>
      <c r="B970" s="33">
        <v>17318</v>
      </c>
      <c r="C970" s="33">
        <v>16957</v>
      </c>
      <c r="D970" s="33">
        <v>16634</v>
      </c>
      <c r="E970" s="76"/>
    </row>
    <row r="971" spans="1:5" ht="12.75">
      <c r="A971" s="28" t="s">
        <v>51</v>
      </c>
      <c r="B971" s="33">
        <v>226</v>
      </c>
      <c r="C971" s="33">
        <v>239</v>
      </c>
      <c r="D971" s="33">
        <v>214</v>
      </c>
      <c r="E971" s="76"/>
    </row>
    <row r="972" spans="1:5" ht="12.75">
      <c r="A972" s="29" t="s">
        <v>25</v>
      </c>
      <c r="B972" s="33">
        <v>14259</v>
      </c>
      <c r="C972" s="33">
        <v>13819</v>
      </c>
      <c r="D972" s="33">
        <v>13387</v>
      </c>
      <c r="E972" s="76"/>
    </row>
    <row r="973" spans="1:5" ht="12.75">
      <c r="A973" s="29" t="s">
        <v>13</v>
      </c>
      <c r="B973" s="33">
        <v>7877</v>
      </c>
      <c r="C973" s="33">
        <v>7542</v>
      </c>
      <c r="D973" s="33">
        <v>7428</v>
      </c>
      <c r="E973" s="76"/>
    </row>
    <row r="974" spans="1:5" ht="16.5" customHeight="1">
      <c r="A974" s="23" t="s">
        <v>9</v>
      </c>
      <c r="B974" s="33"/>
      <c r="C974" s="57"/>
      <c r="D974" s="57"/>
      <c r="E974" s="13"/>
    </row>
    <row r="975" spans="1:5" ht="12.75">
      <c r="A975" s="29" t="s">
        <v>24</v>
      </c>
      <c r="B975" s="33">
        <v>11201</v>
      </c>
      <c r="C975" s="33">
        <v>10847</v>
      </c>
      <c r="D975" s="33">
        <v>10973</v>
      </c>
      <c r="E975" s="76"/>
    </row>
    <row r="976" spans="1:5" ht="12.75">
      <c r="A976" s="28" t="s">
        <v>51</v>
      </c>
      <c r="B976" s="33">
        <v>151</v>
      </c>
      <c r="C976" s="33">
        <v>143</v>
      </c>
      <c r="D976" s="33">
        <v>140</v>
      </c>
      <c r="E976" s="76"/>
    </row>
    <row r="977" spans="1:5" ht="12.75">
      <c r="A977" s="29" t="s">
        <v>25</v>
      </c>
      <c r="B977" s="33">
        <v>9362</v>
      </c>
      <c r="C977" s="33">
        <v>9033</v>
      </c>
      <c r="D977" s="33">
        <v>9010</v>
      </c>
      <c r="E977" s="76"/>
    </row>
    <row r="978" spans="1:5" ht="12.75">
      <c r="A978" s="29" t="s">
        <v>13</v>
      </c>
      <c r="B978" s="33">
        <v>5579</v>
      </c>
      <c r="C978" s="33">
        <v>5301</v>
      </c>
      <c r="D978" s="33">
        <v>5276</v>
      </c>
      <c r="E978" s="76"/>
    </row>
    <row r="979" spans="1:5" ht="16.5" customHeight="1">
      <c r="A979" s="23" t="s">
        <v>7</v>
      </c>
      <c r="B979" s="33"/>
      <c r="C979" s="33"/>
      <c r="D979" s="57"/>
      <c r="E979" s="13"/>
    </row>
    <row r="980" spans="1:5" ht="12.75">
      <c r="A980" s="29" t="s">
        <v>24</v>
      </c>
      <c r="B980" s="24">
        <f>B970+B975</f>
        <v>28519</v>
      </c>
      <c r="C980" s="24">
        <f>C970+C975</f>
        <v>27804</v>
      </c>
      <c r="D980" s="24">
        <f>D970+D975</f>
        <v>27607</v>
      </c>
      <c r="E980" s="76"/>
    </row>
    <row r="981" spans="1:5" ht="12.75">
      <c r="A981" s="28" t="s">
        <v>51</v>
      </c>
      <c r="B981" s="24">
        <f aca="true" t="shared" si="45" ref="B981:C983">B971+B976</f>
        <v>377</v>
      </c>
      <c r="C981" s="24">
        <f t="shared" si="45"/>
        <v>382</v>
      </c>
      <c r="D981" s="24">
        <f>D971+D976</f>
        <v>354</v>
      </c>
      <c r="E981" s="76"/>
    </row>
    <row r="982" spans="1:5" ht="12.75">
      <c r="A982" s="29" t="s">
        <v>25</v>
      </c>
      <c r="B982" s="24">
        <f t="shared" si="45"/>
        <v>23621</v>
      </c>
      <c r="C982" s="24">
        <f t="shared" si="45"/>
        <v>22852</v>
      </c>
      <c r="D982" s="24">
        <f>D972+D977</f>
        <v>22397</v>
      </c>
      <c r="E982" s="76"/>
    </row>
    <row r="983" spans="1:5" ht="12.75">
      <c r="A983" s="22" t="s">
        <v>13</v>
      </c>
      <c r="B983" s="25">
        <f t="shared" si="45"/>
        <v>13456</v>
      </c>
      <c r="C983" s="25">
        <f t="shared" si="45"/>
        <v>12843</v>
      </c>
      <c r="D983" s="25">
        <f>D973+D978</f>
        <v>12704</v>
      </c>
      <c r="E983" s="76"/>
    </row>
    <row r="984" spans="1:4" ht="12.75">
      <c r="A984" s="8"/>
      <c r="B984" s="9"/>
      <c r="C984" s="9"/>
      <c r="D984" s="9"/>
    </row>
    <row r="985" spans="1:4" ht="12.75">
      <c r="A985" s="8"/>
      <c r="B985" s="9"/>
      <c r="C985" s="9"/>
      <c r="D985" s="9"/>
    </row>
    <row r="986" spans="1:4" ht="12.75">
      <c r="A986" s="8"/>
      <c r="B986" s="9"/>
      <c r="C986" s="9"/>
      <c r="D986" s="9"/>
    </row>
    <row r="987" spans="1:4" ht="12.75">
      <c r="A987" s="1" t="s">
        <v>65</v>
      </c>
      <c r="B987" s="8"/>
      <c r="C987" s="8"/>
      <c r="D987" s="8"/>
    </row>
    <row r="988" spans="1:5" ht="27.75" customHeight="1">
      <c r="A988" s="99" t="s">
        <v>137</v>
      </c>
      <c r="B988" s="118"/>
      <c r="C988" s="118"/>
      <c r="D988" s="118"/>
      <c r="E988" s="4"/>
    </row>
    <row r="989" spans="1:5" ht="16.5" customHeight="1">
      <c r="A989" s="26"/>
      <c r="B989" s="27">
        <v>2006</v>
      </c>
      <c r="C989" s="27">
        <v>2007</v>
      </c>
      <c r="D989" s="27">
        <v>2008</v>
      </c>
      <c r="E989" s="77"/>
    </row>
    <row r="990" spans="1:5" ht="16.5" customHeight="1">
      <c r="A990" s="23" t="s">
        <v>8</v>
      </c>
      <c r="B990" s="35"/>
      <c r="C990" s="35"/>
      <c r="D990" s="35"/>
      <c r="E990" s="78"/>
    </row>
    <row r="991" spans="1:5" ht="12.75">
      <c r="A991" s="29" t="s">
        <v>24</v>
      </c>
      <c r="B991" s="35">
        <v>242.401</v>
      </c>
      <c r="C991" s="35">
        <v>249.199</v>
      </c>
      <c r="D991" s="66">
        <v>252.831</v>
      </c>
      <c r="E991" s="79"/>
    </row>
    <row r="992" spans="1:5" ht="12.75">
      <c r="A992" s="28" t="s">
        <v>51</v>
      </c>
      <c r="B992" s="35">
        <v>0.981</v>
      </c>
      <c r="C992" s="35">
        <v>0.882</v>
      </c>
      <c r="D992" s="66">
        <v>0.932</v>
      </c>
      <c r="E992" s="79"/>
    </row>
    <row r="993" spans="1:5" ht="12.75">
      <c r="A993" s="29" t="s">
        <v>25</v>
      </c>
      <c r="B993" s="35">
        <v>648.443</v>
      </c>
      <c r="C993" s="35">
        <v>672.312</v>
      </c>
      <c r="D993" s="66">
        <v>655.594</v>
      </c>
      <c r="E993" s="79"/>
    </row>
    <row r="994" spans="1:5" ht="12.75">
      <c r="A994" s="29" t="s">
        <v>13</v>
      </c>
      <c r="B994" s="19">
        <v>211.609</v>
      </c>
      <c r="C994" s="19">
        <v>211.244</v>
      </c>
      <c r="D994" s="51">
        <v>219.062</v>
      </c>
      <c r="E994" s="79"/>
    </row>
    <row r="995" spans="1:5" ht="16.5" customHeight="1">
      <c r="A995" s="23" t="s">
        <v>9</v>
      </c>
      <c r="B995" s="35"/>
      <c r="C995" s="54"/>
      <c r="D995" s="67"/>
      <c r="E995" s="78"/>
    </row>
    <row r="996" spans="1:5" ht="12.75">
      <c r="A996" s="29" t="s">
        <v>24</v>
      </c>
      <c r="B996" s="35">
        <v>155.636</v>
      </c>
      <c r="C996" s="35">
        <v>159.977</v>
      </c>
      <c r="D996" s="66">
        <v>166.958</v>
      </c>
      <c r="E996" s="79"/>
    </row>
    <row r="997" spans="1:5" ht="12.75">
      <c r="A997" s="28" t="s">
        <v>51</v>
      </c>
      <c r="B997" s="35">
        <v>0.682</v>
      </c>
      <c r="C997" s="35">
        <v>0.6</v>
      </c>
      <c r="D997" s="66">
        <v>0.598</v>
      </c>
      <c r="E997" s="79"/>
    </row>
    <row r="998" spans="1:5" ht="12.75">
      <c r="A998" s="29" t="s">
        <v>25</v>
      </c>
      <c r="B998" s="35">
        <v>423.821</v>
      </c>
      <c r="C998" s="35">
        <v>433.923</v>
      </c>
      <c r="D998" s="66">
        <v>434.132</v>
      </c>
      <c r="E998" s="79"/>
    </row>
    <row r="999" spans="1:5" ht="12.75">
      <c r="A999" s="29" t="s">
        <v>13</v>
      </c>
      <c r="B999" s="35">
        <v>150.813</v>
      </c>
      <c r="C999" s="35">
        <v>149.54</v>
      </c>
      <c r="D999" s="66">
        <v>159.248</v>
      </c>
      <c r="E999" s="79"/>
    </row>
    <row r="1000" spans="1:5" ht="15.75" customHeight="1">
      <c r="A1000" s="23" t="s">
        <v>7</v>
      </c>
      <c r="B1000" s="35"/>
      <c r="C1000" s="35"/>
      <c r="D1000" s="54"/>
      <c r="E1000" s="78"/>
    </row>
    <row r="1001" spans="1:5" ht="12.75">
      <c r="A1001" s="29" t="s">
        <v>24</v>
      </c>
      <c r="B1001" s="19">
        <f>B991+B996</f>
        <v>398.03700000000003</v>
      </c>
      <c r="C1001" s="19">
        <f>C991+C996</f>
        <v>409.17600000000004</v>
      </c>
      <c r="D1001" s="19">
        <f>D991+D996</f>
        <v>419.789</v>
      </c>
      <c r="E1001" s="80"/>
    </row>
    <row r="1002" spans="1:5" ht="12.75">
      <c r="A1002" s="28" t="s">
        <v>51</v>
      </c>
      <c r="B1002" s="19">
        <f aca="true" t="shared" si="46" ref="B1002:C1004">B992+B997</f>
        <v>1.663</v>
      </c>
      <c r="C1002" s="19">
        <f t="shared" si="46"/>
        <v>1.482</v>
      </c>
      <c r="D1002" s="19">
        <f>D992+D997</f>
        <v>1.53</v>
      </c>
      <c r="E1002" s="80"/>
    </row>
    <row r="1003" spans="1:5" ht="12.75">
      <c r="A1003" s="29" t="s">
        <v>25</v>
      </c>
      <c r="B1003" s="19">
        <f t="shared" si="46"/>
        <v>1072.2640000000001</v>
      </c>
      <c r="C1003" s="19">
        <f t="shared" si="46"/>
        <v>1106.2350000000001</v>
      </c>
      <c r="D1003" s="19">
        <f>D993+D998</f>
        <v>1089.726</v>
      </c>
      <c r="E1003" s="80"/>
    </row>
    <row r="1004" spans="1:5" ht="12.75">
      <c r="A1004" s="22" t="s">
        <v>13</v>
      </c>
      <c r="B1004" s="21">
        <f t="shared" si="46"/>
        <v>362.422</v>
      </c>
      <c r="C1004" s="21">
        <f t="shared" si="46"/>
        <v>360.784</v>
      </c>
      <c r="D1004" s="21">
        <f>D994+D999</f>
        <v>378.31</v>
      </c>
      <c r="E1004" s="80"/>
    </row>
    <row r="1006" spans="1:5" ht="12.75" customHeight="1">
      <c r="A1006" s="1" t="s">
        <v>47</v>
      </c>
      <c r="B1006" s="1"/>
      <c r="C1006" s="1"/>
      <c r="D1006" s="1"/>
      <c r="E1006" s="1"/>
    </row>
    <row r="1007" spans="1:5" ht="27" customHeight="1">
      <c r="A1007" s="99" t="s">
        <v>138</v>
      </c>
      <c r="B1007" s="110"/>
      <c r="C1007" s="110"/>
      <c r="D1007" s="111"/>
      <c r="E1007" s="1"/>
    </row>
    <row r="1008" spans="1:5" ht="15.75" customHeight="1">
      <c r="A1008" s="26"/>
      <c r="B1008" s="26" t="s">
        <v>8</v>
      </c>
      <c r="C1008" s="26" t="s">
        <v>9</v>
      </c>
      <c r="D1008" s="26" t="s">
        <v>7</v>
      </c>
      <c r="E1008" s="14"/>
    </row>
    <row r="1009" spans="1:4" ht="16.5" customHeight="1">
      <c r="A1009" s="31" t="s">
        <v>92</v>
      </c>
      <c r="B1009" s="29"/>
      <c r="C1009" s="29"/>
      <c r="D1009" s="29"/>
    </row>
    <row r="1010" spans="1:4" ht="12.75">
      <c r="A1010" s="29" t="s">
        <v>24</v>
      </c>
      <c r="B1010" s="24">
        <v>894</v>
      </c>
      <c r="C1010" s="24">
        <v>463</v>
      </c>
      <c r="D1010" s="33">
        <f>B1010+C1010</f>
        <v>1357</v>
      </c>
    </row>
    <row r="1011" spans="1:4" ht="12.75">
      <c r="A1011" s="29" t="s">
        <v>25</v>
      </c>
      <c r="B1011" s="24">
        <v>514</v>
      </c>
      <c r="C1011" s="24">
        <v>309</v>
      </c>
      <c r="D1011" s="33">
        <f aca="true" t="shared" si="47" ref="D1011:D1051">B1011+C1011</f>
        <v>823</v>
      </c>
    </row>
    <row r="1012" spans="1:4" ht="12.75">
      <c r="A1012" s="29" t="s">
        <v>13</v>
      </c>
      <c r="B1012" s="24">
        <v>372</v>
      </c>
      <c r="C1012" s="24">
        <v>237</v>
      </c>
      <c r="D1012" s="33">
        <f t="shared" si="47"/>
        <v>609</v>
      </c>
    </row>
    <row r="1013" spans="1:4" ht="16.5" customHeight="1">
      <c r="A1013" s="23" t="s">
        <v>93</v>
      </c>
      <c r="B1013" s="40"/>
      <c r="C1013" s="40"/>
      <c r="D1013" s="33"/>
    </row>
    <row r="1014" spans="1:4" ht="13.5" customHeight="1">
      <c r="A1014" s="29" t="s">
        <v>24</v>
      </c>
      <c r="B1014" s="24">
        <v>10044</v>
      </c>
      <c r="C1014" s="24">
        <v>6445</v>
      </c>
      <c r="D1014" s="33">
        <f>B1014+C1014</f>
        <v>16489</v>
      </c>
    </row>
    <row r="1015" spans="1:4" ht="13.5" customHeight="1">
      <c r="A1015" s="28" t="s">
        <v>71</v>
      </c>
      <c r="B1015" s="24">
        <v>7</v>
      </c>
      <c r="C1015" s="65">
        <v>4</v>
      </c>
      <c r="D1015" s="33">
        <f>B1015+C1015</f>
        <v>11</v>
      </c>
    </row>
    <row r="1016" spans="1:4" ht="12.75">
      <c r="A1016" s="29" t="s">
        <v>25</v>
      </c>
      <c r="B1016" s="24">
        <v>7968</v>
      </c>
      <c r="C1016" s="24">
        <v>5137</v>
      </c>
      <c r="D1016" s="33">
        <f>B1016+C1016</f>
        <v>13105</v>
      </c>
    </row>
    <row r="1017" spans="1:4" ht="12.75">
      <c r="A1017" s="29" t="s">
        <v>13</v>
      </c>
      <c r="B1017" s="24">
        <v>4422</v>
      </c>
      <c r="C1017" s="24">
        <v>3021</v>
      </c>
      <c r="D1017" s="33">
        <f t="shared" si="47"/>
        <v>7443</v>
      </c>
    </row>
    <row r="1018" spans="1:4" ht="16.5" customHeight="1">
      <c r="A1018" s="23" t="s">
        <v>94</v>
      </c>
      <c r="B1018" s="40"/>
      <c r="C1018" s="40"/>
      <c r="D1018" s="33"/>
    </row>
    <row r="1019" spans="1:4" ht="12.75">
      <c r="A1019" s="29" t="s">
        <v>24</v>
      </c>
      <c r="B1019" s="24">
        <v>4695</v>
      </c>
      <c r="C1019" s="24">
        <v>3164</v>
      </c>
      <c r="D1019" s="33">
        <f t="shared" si="47"/>
        <v>7859</v>
      </c>
    </row>
    <row r="1020" spans="1:4" ht="12.75">
      <c r="A1020" s="28" t="s">
        <v>51</v>
      </c>
      <c r="B1020" s="24">
        <v>57</v>
      </c>
      <c r="C1020" s="24">
        <v>28</v>
      </c>
      <c r="D1020" s="33">
        <f>B1020+C1020</f>
        <v>85</v>
      </c>
    </row>
    <row r="1021" spans="1:4" ht="12.75">
      <c r="A1021" s="29" t="s">
        <v>25</v>
      </c>
      <c r="B1021" s="24">
        <v>4068</v>
      </c>
      <c r="C1021" s="24">
        <v>2775</v>
      </c>
      <c r="D1021" s="33">
        <f t="shared" si="47"/>
        <v>6843</v>
      </c>
    </row>
    <row r="1022" spans="1:4" ht="12.75">
      <c r="A1022" s="29" t="s">
        <v>13</v>
      </c>
      <c r="B1022" s="24">
        <v>2066</v>
      </c>
      <c r="C1022" s="24">
        <v>1451</v>
      </c>
      <c r="D1022" s="33">
        <f t="shared" si="47"/>
        <v>3517</v>
      </c>
    </row>
    <row r="1023" spans="1:4" ht="16.5" customHeight="1">
      <c r="A1023" s="23" t="s">
        <v>95</v>
      </c>
      <c r="B1023" s="40"/>
      <c r="C1023" s="40"/>
      <c r="D1023" s="33"/>
    </row>
    <row r="1024" spans="1:4" ht="12.75">
      <c r="A1024" s="29" t="s">
        <v>24</v>
      </c>
      <c r="B1024" s="24">
        <v>658</v>
      </c>
      <c r="C1024" s="24">
        <v>535</v>
      </c>
      <c r="D1024" s="33">
        <f t="shared" si="47"/>
        <v>1193</v>
      </c>
    </row>
    <row r="1025" spans="1:4" ht="12.75">
      <c r="A1025" s="28" t="s">
        <v>51</v>
      </c>
      <c r="B1025" s="24">
        <v>63</v>
      </c>
      <c r="C1025" s="24">
        <v>44</v>
      </c>
      <c r="D1025" s="33">
        <f t="shared" si="47"/>
        <v>107</v>
      </c>
    </row>
    <row r="1026" spans="1:4" ht="12.75">
      <c r="A1026" s="29" t="s">
        <v>25</v>
      </c>
      <c r="B1026" s="24">
        <v>568</v>
      </c>
      <c r="C1026" s="24">
        <v>482</v>
      </c>
      <c r="D1026" s="33">
        <f t="shared" si="47"/>
        <v>1050</v>
      </c>
    </row>
    <row r="1027" spans="1:4" ht="12.75">
      <c r="A1027" s="29" t="s">
        <v>13</v>
      </c>
      <c r="B1027" s="24">
        <v>375</v>
      </c>
      <c r="C1027" s="24">
        <v>324</v>
      </c>
      <c r="D1027" s="33">
        <f t="shared" si="47"/>
        <v>699</v>
      </c>
    </row>
    <row r="1028" spans="1:4" ht="16.5" customHeight="1">
      <c r="A1028" s="23" t="s">
        <v>96</v>
      </c>
      <c r="B1028" s="40"/>
      <c r="C1028" s="40"/>
      <c r="D1028" s="33"/>
    </row>
    <row r="1029" spans="1:4" ht="12.75">
      <c r="A1029" s="29" t="s">
        <v>24</v>
      </c>
      <c r="B1029" s="24">
        <v>180</v>
      </c>
      <c r="C1029" s="24">
        <v>186</v>
      </c>
      <c r="D1029" s="33">
        <f t="shared" si="47"/>
        <v>366</v>
      </c>
    </row>
    <row r="1030" spans="1:4" ht="12.75">
      <c r="A1030" s="28" t="s">
        <v>51</v>
      </c>
      <c r="B1030" s="24">
        <v>48</v>
      </c>
      <c r="C1030" s="24">
        <v>30</v>
      </c>
      <c r="D1030" s="33">
        <f t="shared" si="47"/>
        <v>78</v>
      </c>
    </row>
    <row r="1031" spans="1:4" ht="12.75">
      <c r="A1031" s="29" t="s">
        <v>25</v>
      </c>
      <c r="B1031" s="24">
        <v>149</v>
      </c>
      <c r="C1031" s="24">
        <v>160</v>
      </c>
      <c r="D1031" s="33">
        <f t="shared" si="47"/>
        <v>309</v>
      </c>
    </row>
    <row r="1032" spans="1:4" ht="12.75">
      <c r="A1032" s="29" t="s">
        <v>13</v>
      </c>
      <c r="B1032" s="24">
        <v>104</v>
      </c>
      <c r="C1032" s="24">
        <v>125</v>
      </c>
      <c r="D1032" s="33">
        <f t="shared" si="47"/>
        <v>229</v>
      </c>
    </row>
    <row r="1033" spans="1:4" ht="16.5" customHeight="1">
      <c r="A1033" s="23" t="s">
        <v>102</v>
      </c>
      <c r="B1033" s="40"/>
      <c r="C1033" s="40"/>
      <c r="D1033" s="33"/>
    </row>
    <row r="1034" spans="1:4" ht="12.75">
      <c r="A1034" s="29" t="s">
        <v>24</v>
      </c>
      <c r="B1034" s="24">
        <v>101</v>
      </c>
      <c r="C1034" s="24">
        <v>111</v>
      </c>
      <c r="D1034" s="33">
        <f t="shared" si="47"/>
        <v>212</v>
      </c>
    </row>
    <row r="1035" spans="1:4" ht="12.75">
      <c r="A1035" s="28" t="s">
        <v>51</v>
      </c>
      <c r="B1035" s="24">
        <v>30</v>
      </c>
      <c r="C1035" s="24">
        <v>21</v>
      </c>
      <c r="D1035" s="33">
        <f t="shared" si="47"/>
        <v>51</v>
      </c>
    </row>
    <row r="1036" spans="1:4" ht="12.75">
      <c r="A1036" s="29" t="s">
        <v>25</v>
      </c>
      <c r="B1036" s="24">
        <v>81</v>
      </c>
      <c r="C1036" s="24">
        <v>93</v>
      </c>
      <c r="D1036" s="33">
        <f t="shared" si="47"/>
        <v>174</v>
      </c>
    </row>
    <row r="1037" spans="1:4" ht="12.75">
      <c r="A1037" s="29" t="s">
        <v>13</v>
      </c>
      <c r="B1037" s="24">
        <v>62</v>
      </c>
      <c r="C1037" s="24">
        <v>76</v>
      </c>
      <c r="D1037" s="33">
        <f t="shared" si="47"/>
        <v>138</v>
      </c>
    </row>
    <row r="1038" spans="1:4" ht="16.5" customHeight="1">
      <c r="A1038" s="23" t="s">
        <v>98</v>
      </c>
      <c r="B1038" s="40"/>
      <c r="C1038" s="40"/>
      <c r="D1038" s="33"/>
    </row>
    <row r="1039" spans="1:4" ht="12.75">
      <c r="A1039" s="29" t="s">
        <v>24</v>
      </c>
      <c r="B1039" s="24">
        <v>40</v>
      </c>
      <c r="C1039" s="24">
        <v>50</v>
      </c>
      <c r="D1039" s="33">
        <f t="shared" si="47"/>
        <v>90</v>
      </c>
    </row>
    <row r="1040" spans="1:4" ht="12.75">
      <c r="A1040" s="28" t="s">
        <v>51</v>
      </c>
      <c r="B1040" s="24">
        <v>7</v>
      </c>
      <c r="C1040" s="24">
        <v>9</v>
      </c>
      <c r="D1040" s="33">
        <f t="shared" si="47"/>
        <v>16</v>
      </c>
    </row>
    <row r="1041" spans="1:4" ht="12.75">
      <c r="A1041" s="29" t="s">
        <v>25</v>
      </c>
      <c r="B1041" s="24">
        <v>29</v>
      </c>
      <c r="C1041" s="24">
        <v>39</v>
      </c>
      <c r="D1041" s="33">
        <f t="shared" si="47"/>
        <v>68</v>
      </c>
    </row>
    <row r="1042" spans="1:4" ht="12.75">
      <c r="A1042" s="29" t="s">
        <v>13</v>
      </c>
      <c r="B1042" s="24">
        <v>17</v>
      </c>
      <c r="C1042" s="24">
        <v>31</v>
      </c>
      <c r="D1042" s="33">
        <f t="shared" si="47"/>
        <v>48</v>
      </c>
    </row>
    <row r="1043" spans="1:4" ht="16.5" customHeight="1">
      <c r="A1043" s="23" t="s">
        <v>139</v>
      </c>
      <c r="B1043" s="40"/>
      <c r="C1043" s="40"/>
      <c r="D1043" s="33"/>
    </row>
    <row r="1044" spans="1:4" ht="12.75">
      <c r="A1044" s="29" t="s">
        <v>24</v>
      </c>
      <c r="B1044" s="24">
        <v>22</v>
      </c>
      <c r="C1044" s="24">
        <v>19</v>
      </c>
      <c r="D1044" s="33">
        <f>B1044+C1044</f>
        <v>41</v>
      </c>
    </row>
    <row r="1045" spans="1:4" ht="12.75">
      <c r="A1045" s="28" t="s">
        <v>51</v>
      </c>
      <c r="B1045" s="88" t="s">
        <v>76</v>
      </c>
      <c r="C1045" s="24">
        <v>4</v>
      </c>
      <c r="D1045" s="33">
        <f>SUM(B1045:C1045)</f>
        <v>4</v>
      </c>
    </row>
    <row r="1046" spans="1:4" ht="12.75">
      <c r="A1046" s="29" t="s">
        <v>25</v>
      </c>
      <c r="B1046" s="24">
        <v>10</v>
      </c>
      <c r="C1046" s="24">
        <v>15</v>
      </c>
      <c r="D1046" s="33">
        <f>B1046+C1046</f>
        <v>25</v>
      </c>
    </row>
    <row r="1047" spans="1:4" ht="12.75">
      <c r="A1047" s="29" t="s">
        <v>13</v>
      </c>
      <c r="B1047" s="24">
        <v>10</v>
      </c>
      <c r="C1047" s="24">
        <v>11</v>
      </c>
      <c r="D1047" s="33">
        <f t="shared" si="47"/>
        <v>21</v>
      </c>
    </row>
    <row r="1048" spans="1:4" ht="16.5" customHeight="1">
      <c r="A1048" s="23" t="s">
        <v>7</v>
      </c>
      <c r="B1048" s="40"/>
      <c r="C1048" s="40"/>
      <c r="D1048" s="33"/>
    </row>
    <row r="1049" spans="1:4" ht="12.75">
      <c r="A1049" s="29" t="s">
        <v>24</v>
      </c>
      <c r="B1049" s="24">
        <f>B1010+B1014+B1019+B1024+B1029+B1034+B1039+B1044</f>
        <v>16634</v>
      </c>
      <c r="C1049" s="24">
        <f>C1010+C1014+C1019+C1024+C1029+C1034+C1039+C1044</f>
        <v>10973</v>
      </c>
      <c r="D1049" s="33">
        <f t="shared" si="47"/>
        <v>27607</v>
      </c>
    </row>
    <row r="1050" spans="1:4" ht="12.75">
      <c r="A1050" s="28" t="s">
        <v>51</v>
      </c>
      <c r="B1050" s="24">
        <f>SUM(B1015,B1020,B1025,B1030,B1035,B1040,B1045)</f>
        <v>212</v>
      </c>
      <c r="C1050" s="24">
        <f>1+C1020+C1025+C1030+C1035+C1040+C1045+C1015</f>
        <v>141</v>
      </c>
      <c r="D1050" s="33">
        <f>B1050+C1050</f>
        <v>353</v>
      </c>
    </row>
    <row r="1051" spans="1:4" ht="12.75">
      <c r="A1051" s="29" t="s">
        <v>25</v>
      </c>
      <c r="B1051" s="24">
        <f>B1011+B1016+B1021+B1026+B1031+B1036+B1041+B1046</f>
        <v>13387</v>
      </c>
      <c r="C1051" s="24">
        <f>C1011+C1016+C1021+C1026+C1031+C1036+C1041+C1046</f>
        <v>9010</v>
      </c>
      <c r="D1051" s="33">
        <f t="shared" si="47"/>
        <v>22397</v>
      </c>
    </row>
    <row r="1052" spans="1:5" ht="12.75">
      <c r="A1052" s="22" t="s">
        <v>13</v>
      </c>
      <c r="B1052" s="25">
        <f>B1012+B1017+B1022+B1027+B1032+B1037+B1042+B1047</f>
        <v>7428</v>
      </c>
      <c r="C1052" s="25">
        <f>C1012+C1017+C1022+C1027+C1032+C1037+C1042+C1047</f>
        <v>5276</v>
      </c>
      <c r="D1052" s="25">
        <f>D1012+D1017+D1022+D1027+D1032+D1037+D1042+D1047</f>
        <v>12704</v>
      </c>
      <c r="E1052" s="8"/>
    </row>
    <row r="1053" spans="1:7" ht="24" customHeight="1">
      <c r="A1053" s="103" t="s">
        <v>100</v>
      </c>
      <c r="B1053" s="103"/>
      <c r="C1053" s="103"/>
      <c r="D1053" s="104"/>
      <c r="E1053" s="104"/>
      <c r="F1053" s="104"/>
      <c r="G1053" s="104"/>
    </row>
    <row r="1054" ht="12.75">
      <c r="A1054" s="1" t="s">
        <v>48</v>
      </c>
    </row>
    <row r="1055" spans="1:5" ht="26.25" customHeight="1">
      <c r="A1055" s="100" t="s">
        <v>140</v>
      </c>
      <c r="B1055" s="101"/>
      <c r="C1055" s="101"/>
      <c r="D1055" s="101"/>
      <c r="E1055" s="102"/>
    </row>
    <row r="1056" spans="1:5" ht="15.75" customHeight="1">
      <c r="A1056" s="26"/>
      <c r="B1056" s="26" t="s">
        <v>8</v>
      </c>
      <c r="C1056" s="26" t="s">
        <v>9</v>
      </c>
      <c r="D1056" s="26" t="s">
        <v>7</v>
      </c>
      <c r="E1056" s="14"/>
    </row>
    <row r="1057" spans="1:4" ht="16.5" customHeight="1">
      <c r="A1057" s="31" t="s">
        <v>92</v>
      </c>
      <c r="B1057" s="29"/>
      <c r="C1057" s="29"/>
      <c r="D1057" s="29"/>
    </row>
    <row r="1058" spans="1:4" ht="12.75">
      <c r="A1058" s="29" t="s">
        <v>24</v>
      </c>
      <c r="B1058" s="19">
        <v>10.625</v>
      </c>
      <c r="C1058" s="19">
        <v>5.907</v>
      </c>
      <c r="D1058" s="35">
        <f>B1058+C1058</f>
        <v>16.532</v>
      </c>
    </row>
    <row r="1059" spans="1:4" ht="12.75">
      <c r="A1059" s="29" t="s">
        <v>25</v>
      </c>
      <c r="B1059" s="19">
        <v>22.143</v>
      </c>
      <c r="C1059" s="19">
        <v>13.445</v>
      </c>
      <c r="D1059" s="35">
        <f aca="true" t="shared" si="48" ref="D1059:D1099">B1059+C1059</f>
        <v>35.588</v>
      </c>
    </row>
    <row r="1060" spans="1:4" ht="12.75">
      <c r="A1060" s="29" t="s">
        <v>13</v>
      </c>
      <c r="B1060" s="19">
        <v>10.342</v>
      </c>
      <c r="C1060" s="19">
        <v>6.747</v>
      </c>
      <c r="D1060" s="35">
        <f t="shared" si="48"/>
        <v>17.089</v>
      </c>
    </row>
    <row r="1061" spans="1:4" ht="16.5" customHeight="1">
      <c r="A1061" s="23" t="s">
        <v>93</v>
      </c>
      <c r="B1061" s="39"/>
      <c r="C1061" s="39"/>
      <c r="D1061" s="35"/>
    </row>
    <row r="1062" spans="1:4" ht="14.25" customHeight="1">
      <c r="A1062" s="29" t="s">
        <v>24</v>
      </c>
      <c r="B1062" s="19">
        <v>157.642</v>
      </c>
      <c r="C1062" s="19">
        <v>101.287</v>
      </c>
      <c r="D1062" s="35">
        <f t="shared" si="48"/>
        <v>258.929</v>
      </c>
    </row>
    <row r="1063" spans="1:4" ht="14.25" customHeight="1">
      <c r="A1063" s="28" t="s">
        <v>51</v>
      </c>
      <c r="B1063" s="19">
        <v>0.024</v>
      </c>
      <c r="C1063" s="19">
        <v>0.008</v>
      </c>
      <c r="D1063" s="35">
        <f t="shared" si="48"/>
        <v>0.032</v>
      </c>
    </row>
    <row r="1064" spans="1:4" ht="12.75">
      <c r="A1064" s="29" t="s">
        <v>25</v>
      </c>
      <c r="B1064" s="19">
        <v>404.605</v>
      </c>
      <c r="C1064" s="19">
        <v>259.485</v>
      </c>
      <c r="D1064" s="35">
        <f t="shared" si="48"/>
        <v>664.09</v>
      </c>
    </row>
    <row r="1065" spans="1:4" ht="12.75">
      <c r="A1065" s="29" t="s">
        <v>13</v>
      </c>
      <c r="B1065" s="19">
        <v>133.609</v>
      </c>
      <c r="C1065" s="19">
        <v>93.248</v>
      </c>
      <c r="D1065" s="35">
        <f t="shared" si="48"/>
        <v>226.85700000000003</v>
      </c>
    </row>
    <row r="1066" spans="1:4" ht="16.5" customHeight="1">
      <c r="A1066" s="23" t="s">
        <v>94</v>
      </c>
      <c r="B1066" s="39"/>
      <c r="C1066" s="39"/>
      <c r="D1066" s="35"/>
    </row>
    <row r="1067" spans="1:4" ht="12.75">
      <c r="A1067" s="29" t="s">
        <v>24</v>
      </c>
      <c r="B1067" s="19">
        <v>69.368</v>
      </c>
      <c r="C1067" s="19">
        <v>45.616</v>
      </c>
      <c r="D1067" s="35">
        <f t="shared" si="48"/>
        <v>114.984</v>
      </c>
    </row>
    <row r="1068" spans="1:4" ht="12.75">
      <c r="A1068" s="28" t="s">
        <v>51</v>
      </c>
      <c r="B1068" s="19">
        <v>0.204</v>
      </c>
      <c r="C1068" s="19">
        <v>0.113</v>
      </c>
      <c r="D1068" s="35">
        <f t="shared" si="48"/>
        <v>0.317</v>
      </c>
    </row>
    <row r="1069" spans="1:4" ht="12.75">
      <c r="A1069" s="29" t="s">
        <v>25</v>
      </c>
      <c r="B1069" s="19">
        <v>189.56</v>
      </c>
      <c r="C1069" s="19">
        <v>122.28</v>
      </c>
      <c r="D1069" s="35">
        <f t="shared" si="48"/>
        <v>311.84000000000003</v>
      </c>
    </row>
    <row r="1070" spans="1:4" ht="12.75">
      <c r="A1070" s="29" t="s">
        <v>13</v>
      </c>
      <c r="B1070" s="19">
        <v>59.58</v>
      </c>
      <c r="C1070" s="19">
        <v>42.385</v>
      </c>
      <c r="D1070" s="35">
        <f t="shared" si="48"/>
        <v>101.965</v>
      </c>
    </row>
    <row r="1071" spans="1:4" ht="16.5" customHeight="1">
      <c r="A1071" s="23" t="s">
        <v>95</v>
      </c>
      <c r="B1071" s="39"/>
      <c r="C1071" s="56"/>
      <c r="D1071" s="35"/>
    </row>
    <row r="1072" spans="1:4" ht="12.75">
      <c r="A1072" s="29" t="s">
        <v>24</v>
      </c>
      <c r="B1072" s="19">
        <v>9.799</v>
      </c>
      <c r="C1072" s="19">
        <v>8.087</v>
      </c>
      <c r="D1072" s="35">
        <f t="shared" si="48"/>
        <v>17.886</v>
      </c>
    </row>
    <row r="1073" spans="1:4" ht="12.75">
      <c r="A1073" s="28" t="s">
        <v>51</v>
      </c>
      <c r="B1073" s="19">
        <v>0.275</v>
      </c>
      <c r="C1073" s="19">
        <v>0.146</v>
      </c>
      <c r="D1073" s="35">
        <f t="shared" si="48"/>
        <v>0.42100000000000004</v>
      </c>
    </row>
    <row r="1074" spans="1:4" ht="12.75">
      <c r="A1074" s="29" t="s">
        <v>25</v>
      </c>
      <c r="B1074" s="19">
        <v>26.745</v>
      </c>
      <c r="C1074" s="19">
        <v>22.823</v>
      </c>
      <c r="D1074" s="35">
        <f t="shared" si="48"/>
        <v>49.568</v>
      </c>
    </row>
    <row r="1075" spans="1:4" ht="12.75">
      <c r="A1075" s="29" t="s">
        <v>13</v>
      </c>
      <c r="B1075" s="19">
        <v>10.258</v>
      </c>
      <c r="C1075" s="19">
        <v>9.55</v>
      </c>
      <c r="D1075" s="35">
        <f t="shared" si="48"/>
        <v>19.808</v>
      </c>
    </row>
    <row r="1076" spans="1:4" ht="16.5" customHeight="1">
      <c r="A1076" s="23" t="s">
        <v>96</v>
      </c>
      <c r="B1076" s="39"/>
      <c r="C1076" s="39"/>
      <c r="D1076" s="35"/>
    </row>
    <row r="1077" spans="1:4" ht="12.75">
      <c r="A1077" s="29" t="s">
        <v>24</v>
      </c>
      <c r="B1077" s="19">
        <v>2.803</v>
      </c>
      <c r="C1077" s="19">
        <v>3.145</v>
      </c>
      <c r="D1077" s="35">
        <f t="shared" si="48"/>
        <v>5.948</v>
      </c>
    </row>
    <row r="1078" spans="1:4" ht="12.75">
      <c r="A1078" s="28" t="s">
        <v>51</v>
      </c>
      <c r="B1078" s="19">
        <v>0.233</v>
      </c>
      <c r="C1078" s="19">
        <v>0.138</v>
      </c>
      <c r="D1078" s="35">
        <f t="shared" si="48"/>
        <v>0.371</v>
      </c>
    </row>
    <row r="1079" spans="1:4" ht="12.75">
      <c r="A1079" s="29" t="s">
        <v>25</v>
      </c>
      <c r="B1079" s="19">
        <v>6.938</v>
      </c>
      <c r="C1079" s="19">
        <v>8.534</v>
      </c>
      <c r="D1079" s="35">
        <f t="shared" si="48"/>
        <v>15.472000000000001</v>
      </c>
    </row>
    <row r="1080" spans="1:4" ht="12.75">
      <c r="A1080" s="29" t="s">
        <v>13</v>
      </c>
      <c r="B1080" s="19">
        <v>2.906</v>
      </c>
      <c r="C1080" s="19">
        <v>4.054</v>
      </c>
      <c r="D1080" s="35">
        <f t="shared" si="48"/>
        <v>6.960000000000001</v>
      </c>
    </row>
    <row r="1081" spans="1:4" ht="16.5" customHeight="1">
      <c r="A1081" s="23" t="s">
        <v>102</v>
      </c>
      <c r="B1081" s="39"/>
      <c r="C1081" s="39"/>
      <c r="D1081" s="35"/>
    </row>
    <row r="1082" spans="1:4" ht="12.75">
      <c r="A1082" s="29" t="s">
        <v>24</v>
      </c>
      <c r="B1082" s="19">
        <v>1.669</v>
      </c>
      <c r="C1082" s="19">
        <v>1.766</v>
      </c>
      <c r="D1082" s="35">
        <f t="shared" si="48"/>
        <v>3.435</v>
      </c>
    </row>
    <row r="1083" spans="1:4" ht="12.75">
      <c r="A1083" s="28" t="s">
        <v>51</v>
      </c>
      <c r="B1083" s="19">
        <v>0.16</v>
      </c>
      <c r="C1083" s="19">
        <v>0.123</v>
      </c>
      <c r="D1083" s="35">
        <f t="shared" si="48"/>
        <v>0.28300000000000003</v>
      </c>
    </row>
    <row r="1084" spans="1:4" ht="12.75">
      <c r="A1084" s="29" t="s">
        <v>25</v>
      </c>
      <c r="B1084" s="19">
        <v>3.955</v>
      </c>
      <c r="C1084" s="19">
        <v>4.891</v>
      </c>
      <c r="D1084" s="35">
        <f t="shared" si="48"/>
        <v>8.846</v>
      </c>
    </row>
    <row r="1085" spans="1:4" ht="12.75">
      <c r="A1085" s="29" t="s">
        <v>13</v>
      </c>
      <c r="B1085" s="19">
        <v>1.622</v>
      </c>
      <c r="C1085" s="19">
        <v>2.096</v>
      </c>
      <c r="D1085" s="35">
        <f t="shared" si="48"/>
        <v>3.718</v>
      </c>
    </row>
    <row r="1086" spans="1:4" ht="16.5" customHeight="1">
      <c r="A1086" s="23" t="s">
        <v>98</v>
      </c>
      <c r="B1086" s="39"/>
      <c r="C1086" s="39"/>
      <c r="D1086" s="35"/>
    </row>
    <row r="1087" spans="1:4" ht="12.75">
      <c r="A1087" s="29" t="s">
        <v>24</v>
      </c>
      <c r="B1087" s="19">
        <v>0.616</v>
      </c>
      <c r="C1087" s="19">
        <v>0.833</v>
      </c>
      <c r="D1087" s="35">
        <f t="shared" si="48"/>
        <v>1.4489999999999998</v>
      </c>
    </row>
    <row r="1088" spans="1:4" ht="12.75">
      <c r="A1088" s="28" t="s">
        <v>51</v>
      </c>
      <c r="B1088" s="19">
        <v>0.031</v>
      </c>
      <c r="C1088" s="19">
        <v>0.054</v>
      </c>
      <c r="D1088" s="35">
        <f t="shared" si="48"/>
        <v>0.08499999999999999</v>
      </c>
    </row>
    <row r="1089" spans="1:4" ht="12.75">
      <c r="A1089" s="29" t="s">
        <v>25</v>
      </c>
      <c r="B1089" s="19">
        <v>1.237</v>
      </c>
      <c r="C1089" s="19">
        <v>2.084</v>
      </c>
      <c r="D1089" s="35">
        <f t="shared" si="48"/>
        <v>3.321</v>
      </c>
    </row>
    <row r="1090" spans="1:4" ht="12.75">
      <c r="A1090" s="29" t="s">
        <v>13</v>
      </c>
      <c r="B1090" s="19">
        <v>0.425</v>
      </c>
      <c r="C1090" s="19">
        <v>0.886</v>
      </c>
      <c r="D1090" s="35">
        <f t="shared" si="48"/>
        <v>1.311</v>
      </c>
    </row>
    <row r="1091" spans="1:4" ht="16.5" customHeight="1">
      <c r="A1091" s="23" t="s">
        <v>139</v>
      </c>
      <c r="B1091" s="39"/>
      <c r="C1091" s="39"/>
      <c r="D1091" s="35"/>
    </row>
    <row r="1092" spans="1:4" ht="12.75">
      <c r="A1092" s="29" t="s">
        <v>24</v>
      </c>
      <c r="B1092" s="19">
        <f>0.301+0.002</f>
        <v>0.303</v>
      </c>
      <c r="C1092" s="19">
        <v>0.313</v>
      </c>
      <c r="D1092" s="35">
        <f t="shared" si="48"/>
        <v>0.616</v>
      </c>
    </row>
    <row r="1093" spans="1:4" ht="12.75">
      <c r="A1093" s="28" t="s">
        <v>51</v>
      </c>
      <c r="B1093" s="19">
        <v>0.004</v>
      </c>
      <c r="C1093" s="19">
        <v>0.014</v>
      </c>
      <c r="D1093" s="35">
        <f t="shared" si="48"/>
        <v>0.018000000000000002</v>
      </c>
    </row>
    <row r="1094" spans="1:4" ht="12.75">
      <c r="A1094" s="29" t="s">
        <v>25</v>
      </c>
      <c r="B1094" s="19">
        <v>0.408</v>
      </c>
      <c r="C1094" s="19">
        <v>0.587</v>
      </c>
      <c r="D1094" s="35">
        <f t="shared" si="48"/>
        <v>0.9949999999999999</v>
      </c>
    </row>
    <row r="1095" spans="1:4" ht="12.75">
      <c r="A1095" s="29" t="s">
        <v>13</v>
      </c>
      <c r="B1095" s="19">
        <v>0.314</v>
      </c>
      <c r="C1095" s="19">
        <v>0.278</v>
      </c>
      <c r="D1095" s="35">
        <f t="shared" si="48"/>
        <v>0.5920000000000001</v>
      </c>
    </row>
    <row r="1096" spans="1:4" ht="16.5" customHeight="1">
      <c r="A1096" s="23" t="s">
        <v>7</v>
      </c>
      <c r="B1096" s="39"/>
      <c r="C1096" s="39"/>
      <c r="D1096" s="35"/>
    </row>
    <row r="1097" spans="1:4" ht="12.75">
      <c r="A1097" s="29" t="s">
        <v>24</v>
      </c>
      <c r="B1097" s="19">
        <f>B1058+B1062+B1067+B1072+B1077+B1082+B1087+B1092</f>
        <v>252.82500000000002</v>
      </c>
      <c r="C1097" s="19">
        <f>C1058+C1062+C1067+C1072+C1077+C1082+C1087+C1092</f>
        <v>166.95399999999998</v>
      </c>
      <c r="D1097" s="35">
        <f t="shared" si="48"/>
        <v>419.779</v>
      </c>
    </row>
    <row r="1098" spans="1:4" ht="12.75">
      <c r="A1098" s="28" t="s">
        <v>51</v>
      </c>
      <c r="B1098" s="19">
        <f>B1063+B1068+B1073+B1078+B1083+B1088+B1093</f>
        <v>0.931</v>
      </c>
      <c r="C1098" s="19">
        <f>C1063+C1068+C1073+C1078+C1083+C1088+C1093</f>
        <v>0.5960000000000001</v>
      </c>
      <c r="D1098" s="35">
        <f t="shared" si="48"/>
        <v>1.5270000000000001</v>
      </c>
    </row>
    <row r="1099" spans="1:4" ht="12.75">
      <c r="A1099" s="29" t="s">
        <v>25</v>
      </c>
      <c r="B1099" s="19">
        <f>B1059+B1064+B1069+B1074+B1079+B1084+B1089+B1094</f>
        <v>655.591</v>
      </c>
      <c r="C1099" s="19">
        <f>C1059+C1064+C1069+C1074+C1079+C1084+C1089+C1094</f>
        <v>434.129</v>
      </c>
      <c r="D1099" s="35">
        <f t="shared" si="48"/>
        <v>1089.72</v>
      </c>
    </row>
    <row r="1100" spans="1:5" ht="12.75">
      <c r="A1100" s="22" t="s">
        <v>13</v>
      </c>
      <c r="B1100" s="21">
        <f>B1060+B1065+B1070+B1075+B1080+B1085+B1090+B1095</f>
        <v>219.05600000000004</v>
      </c>
      <c r="C1100" s="21">
        <f>C1060+C1065+C1070+C1075+C1080+C1085+C1090+C1095</f>
        <v>159.244</v>
      </c>
      <c r="D1100" s="21">
        <f>D1060+D1065+D1070+D1075+D1080+D1085+D1090+D1095</f>
        <v>378.3</v>
      </c>
      <c r="E1100" s="8"/>
    </row>
  </sheetData>
  <sheetProtection/>
  <mergeCells count="147">
    <mergeCell ref="A1055:E1055"/>
    <mergeCell ref="A259:D259"/>
    <mergeCell ref="A518:D518"/>
    <mergeCell ref="A284:D284"/>
    <mergeCell ref="A313:D313"/>
    <mergeCell ref="A423:D423"/>
    <mergeCell ref="A471:D471"/>
    <mergeCell ref="A765:D765"/>
    <mergeCell ref="A767:D767"/>
    <mergeCell ref="A764:D764"/>
    <mergeCell ref="A870:D870"/>
    <mergeCell ref="A927:D927"/>
    <mergeCell ref="A929:D929"/>
    <mergeCell ref="A816:D816"/>
    <mergeCell ref="A812:D812"/>
    <mergeCell ref="A815:D815"/>
    <mergeCell ref="A967:D967"/>
    <mergeCell ref="A1007:D1007"/>
    <mergeCell ref="A988:D988"/>
    <mergeCell ref="A941:D941"/>
    <mergeCell ref="A946:D946"/>
    <mergeCell ref="A871:D871"/>
    <mergeCell ref="A872:D872"/>
    <mergeCell ref="A926:D926"/>
    <mergeCell ref="A792:D792"/>
    <mergeCell ref="A2:E2"/>
    <mergeCell ref="A17:D17"/>
    <mergeCell ref="A257:D257"/>
    <mergeCell ref="A99:E99"/>
    <mergeCell ref="A123:E123"/>
    <mergeCell ref="A36:E36"/>
    <mergeCell ref="A144:D144"/>
    <mergeCell ref="A621:D621"/>
    <mergeCell ref="A667:D667"/>
    <mergeCell ref="A718:D718"/>
    <mergeCell ref="A742:D742"/>
    <mergeCell ref="A720:D720"/>
    <mergeCell ref="A668:D668"/>
    <mergeCell ref="A721:D721"/>
    <mergeCell ref="A737:D737"/>
    <mergeCell ref="A279:D279"/>
    <mergeCell ref="A119:H119"/>
    <mergeCell ref="A44:E44"/>
    <mergeCell ref="A66:D66"/>
    <mergeCell ref="A146:D146"/>
    <mergeCell ref="A202:E202"/>
    <mergeCell ref="A21:D21"/>
    <mergeCell ref="A32:E32"/>
    <mergeCell ref="A143:D143"/>
    <mergeCell ref="A421:D421"/>
    <mergeCell ref="A420:D420"/>
    <mergeCell ref="A565:D565"/>
    <mergeCell ref="A377:D377"/>
    <mergeCell ref="A393:D393"/>
    <mergeCell ref="A398:D398"/>
    <mergeCell ref="A562:D562"/>
    <mergeCell ref="A467:D467"/>
    <mergeCell ref="A468:D468"/>
    <mergeCell ref="A280:D280"/>
    <mergeCell ref="A311:D311"/>
    <mergeCell ref="A340:D340"/>
    <mergeCell ref="A394:D394"/>
    <mergeCell ref="A343:D343"/>
    <mergeCell ref="A375:D375"/>
    <mergeCell ref="A310:D310"/>
    <mergeCell ref="A1053:G1053"/>
    <mergeCell ref="A515:G515"/>
    <mergeCell ref="A768:D768"/>
    <mergeCell ref="A566:D566"/>
    <mergeCell ref="A617:D617"/>
    <mergeCell ref="A665:D665"/>
    <mergeCell ref="A586:D586"/>
    <mergeCell ref="A590:D590"/>
    <mergeCell ref="A591:D591"/>
    <mergeCell ref="A620:D620"/>
    <mergeCell ref="A97:D97"/>
    <mergeCell ref="A46:D46"/>
    <mergeCell ref="A71:E71"/>
    <mergeCell ref="AC516:AF516"/>
    <mergeCell ref="A443:D443"/>
    <mergeCell ref="A516:D516"/>
    <mergeCell ref="E516:H516"/>
    <mergeCell ref="I516:L516"/>
    <mergeCell ref="A447:D447"/>
    <mergeCell ref="A339:D339"/>
    <mergeCell ref="BY516:CB516"/>
    <mergeCell ref="CC516:CF516"/>
    <mergeCell ref="AK516:AN516"/>
    <mergeCell ref="AO516:AR516"/>
    <mergeCell ref="AS516:AV516"/>
    <mergeCell ref="AW516:AZ516"/>
    <mergeCell ref="BQ516:BT516"/>
    <mergeCell ref="BU516:BX516"/>
    <mergeCell ref="M516:P516"/>
    <mergeCell ref="Q516:T516"/>
    <mergeCell ref="U516:X516"/>
    <mergeCell ref="Y516:AB516"/>
    <mergeCell ref="AG516:AJ516"/>
    <mergeCell ref="BA516:BD516"/>
    <mergeCell ref="BE516:BH516"/>
    <mergeCell ref="BI516:BL516"/>
    <mergeCell ref="BM516:BP516"/>
    <mergeCell ref="CG516:CJ516"/>
    <mergeCell ref="CK516:CN516"/>
    <mergeCell ref="CO516:CR516"/>
    <mergeCell ref="CS516:CV516"/>
    <mergeCell ref="CW516:CZ516"/>
    <mergeCell ref="DA516:DD516"/>
    <mergeCell ref="DE516:DH516"/>
    <mergeCell ref="DI516:DL516"/>
    <mergeCell ref="GK516:GN516"/>
    <mergeCell ref="GO516:GR516"/>
    <mergeCell ref="DU516:DX516"/>
    <mergeCell ref="DY516:EB516"/>
    <mergeCell ref="FM516:FP516"/>
    <mergeCell ref="FQ516:FT516"/>
    <mergeCell ref="FU516:FX516"/>
    <mergeCell ref="DM516:DP516"/>
    <mergeCell ref="DQ516:DT516"/>
    <mergeCell ref="A200:D200"/>
    <mergeCell ref="FY516:GB516"/>
    <mergeCell ref="GC516:GF516"/>
    <mergeCell ref="GG516:GJ516"/>
    <mergeCell ref="EC516:EF516"/>
    <mergeCell ref="EG516:EJ516"/>
    <mergeCell ref="EK516:EN516"/>
    <mergeCell ref="EO516:ER516"/>
    <mergeCell ref="ES516:EV516"/>
    <mergeCell ref="EW516:EZ516"/>
    <mergeCell ref="IS516:IV516"/>
    <mergeCell ref="A563:D563"/>
    <mergeCell ref="IC516:IF516"/>
    <mergeCell ref="IG516:IJ516"/>
    <mergeCell ref="IK516:IN516"/>
    <mergeCell ref="IO516:IR516"/>
    <mergeCell ref="GS516:GV516"/>
    <mergeCell ref="FA516:FD516"/>
    <mergeCell ref="FE516:FH516"/>
    <mergeCell ref="FI516:FL516"/>
    <mergeCell ref="GW516:GZ516"/>
    <mergeCell ref="HA516:HD516"/>
    <mergeCell ref="HE516:HH516"/>
    <mergeCell ref="HI516:HL516"/>
    <mergeCell ref="HM516:HP516"/>
    <mergeCell ref="HQ516:HT516"/>
    <mergeCell ref="HU516:HX516"/>
    <mergeCell ref="HY516:IB516"/>
  </mergeCells>
  <printOptions/>
  <pageMargins left="0.7874015748031497" right="0.7874015748031497" top="0.984251968503937" bottom="0" header="0.5118110236220472" footer="0.5118110236220472"/>
  <pageSetup horizontalDpi="600" verticalDpi="600" orientation="portrait" paperSize="9" scale="97" r:id="rId1"/>
  <headerFooter alignWithMargins="0">
    <oddHeader>&amp;L
&amp;R&amp;"Arial,Fet"&amp;12Studiemedel, kalenderår
</oddHeader>
  </headerFooter>
  <rowBreaks count="22" manualBreakCount="22">
    <brk id="44" max="4" man="1"/>
    <brk id="97" max="255" man="1"/>
    <brk id="144" max="255" man="1"/>
    <brk id="200" max="255" man="1"/>
    <brk id="257" max="4" man="1"/>
    <brk id="311" max="4" man="1"/>
    <brk id="341" max="255" man="1"/>
    <brk id="375" max="4" man="1"/>
    <brk id="421" max="255" man="1"/>
    <brk id="469" max="255" man="1"/>
    <brk id="516" max="255" man="1"/>
    <brk id="564" max="255" man="1"/>
    <brk id="619" max="4" man="1"/>
    <brk id="666" max="255" man="1"/>
    <brk id="719" max="255" man="1"/>
    <brk id="766" max="255" man="1"/>
    <brk id="814" max="255" man="1"/>
    <brk id="870" max="255" man="1"/>
    <brk id="927" max="255" man="1"/>
    <brk id="965" max="255" man="1"/>
    <brk id="1005" max="255" man="1"/>
    <brk id="1053" max="4" man="1"/>
  </rowBreaks>
  <ignoredErrors>
    <ignoredError sqref="D1045 D820 D337 D277 D150" formula="1"/>
    <ignoredError sqref="A744 A752 A748 A731 A727 A723 B448:C448 B424:D424 A400:A408 A379:A38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Frænell</cp:lastModifiedBy>
  <cp:lastPrinted>2009-03-31T10:25:06Z</cp:lastPrinted>
  <dcterms:created xsi:type="dcterms:W3CDTF">2001-01-31T15:54:29Z</dcterms:created>
  <dcterms:modified xsi:type="dcterms:W3CDTF">2009-03-31T10:32:00Z</dcterms:modified>
  <cp:category/>
  <cp:version/>
  <cp:contentType/>
  <cp:contentStatus/>
</cp:coreProperties>
</file>