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15" yWindow="0" windowWidth="9225" windowHeight="12240" activeTab="0"/>
  </bookViews>
  <sheets>
    <sheet name="Tabell 2.1 - 2.6" sheetId="1" r:id="rId1"/>
    <sheet name="Tabell 2.7 - 2.10" sheetId="2" r:id="rId2"/>
    <sheet name="Tabell 2.11 - 2.21" sheetId="3" r:id="rId3"/>
    <sheet name="Tabell 2.22 - 2.25" sheetId="4" r:id="rId4"/>
  </sheets>
  <definedNames>
    <definedName name="_xlnm.Print_Area" localSheetId="2">'Tabell 2.11 - 2.21'!$A$1:$G$174</definedName>
    <definedName name="wrn.Test._.2." hidden="1">{#N/A,#N/A,TRUE,"Shj kalenderhalv?r ";#N/A,#N/A,TRUE,"Shj kalender?r";#N/A,#N/A,TRUE,"Shj l?s?r";#N/A,#N/A,TRUE,"Sm kalenderhalv?r";#N/A,#N/A,TRUE,"Sm kalender?r ";#N/A,#N/A,TRUE,"Sm l?s?r";#N/A,#N/A,TRUE,"Vux kalenderhalv?r";#N/A,#N/A,TRUE,"Vux kalender?r";#N/A,#N/A,TRUE,"Vux l?s?r"}</definedName>
    <definedName name="wrn.test._.år1." hidden="1">{#N/A,#N/A,TRUE,"Shj kalenderhalv?r ";#N/A,#N/A,TRUE,"Shj kalender?r";#N/A,#N/A,TRUE,"Shj l?s?r"}</definedName>
  </definedNames>
  <calcPr fullCalcOnLoad="1"/>
</workbook>
</file>

<file path=xl/sharedStrings.xml><?xml version="1.0" encoding="utf-8"?>
<sst xmlns="http://schemas.openxmlformats.org/spreadsheetml/2006/main" count="546" uniqueCount="177">
  <si>
    <t>Folkhögskola</t>
  </si>
  <si>
    <t>Komvux</t>
  </si>
  <si>
    <t>Totalt</t>
  </si>
  <si>
    <t>Heltidsstudier</t>
  </si>
  <si>
    <t>Deltidsstudier</t>
  </si>
  <si>
    <t>19 år</t>
  </si>
  <si>
    <t>18 år</t>
  </si>
  <si>
    <t>17 år</t>
  </si>
  <si>
    <t>Extra tillägg</t>
  </si>
  <si>
    <t>Inackorderingstillägg</t>
  </si>
  <si>
    <t>Dagliga resor</t>
  </si>
  <si>
    <t>-</t>
  </si>
  <si>
    <t>20 år och äldre</t>
  </si>
  <si>
    <t>Kommunal gymnasieskola</t>
  </si>
  <si>
    <t>Fristående gymnasieskola</t>
  </si>
  <si>
    <t>Kr/månad</t>
  </si>
  <si>
    <t>Studiebidrag</t>
  </si>
  <si>
    <t>1 300–</t>
  </si>
  <si>
    <t>2     Studiehjälp</t>
  </si>
  <si>
    <t>Tabell 2:1</t>
  </si>
  <si>
    <t>Tabell 2:2a</t>
  </si>
  <si>
    <t>Tabell 2:2b</t>
  </si>
  <si>
    <t>Tabell 2:4a</t>
  </si>
  <si>
    <t>Tabell 2:4b</t>
  </si>
  <si>
    <t>Tabell 2:5a</t>
  </si>
  <si>
    <t>Tabell 2:5b</t>
  </si>
  <si>
    <t>Tabell 2:6</t>
  </si>
  <si>
    <t>Tabell 2:7a</t>
  </si>
  <si>
    <t>Tabell 2:7b</t>
  </si>
  <si>
    <t>Tabell 2:9a</t>
  </si>
  <si>
    <t>Tabell 2:9b</t>
  </si>
  <si>
    <t>Tabell 2:10a</t>
  </si>
  <si>
    <t>Tabell 2:10b</t>
  </si>
  <si>
    <t>Tabell 2:12a</t>
  </si>
  <si>
    <t>Tabell 2:12b</t>
  </si>
  <si>
    <t>Tabell 2:16</t>
  </si>
  <si>
    <t>Tabell 2:17</t>
  </si>
  <si>
    <r>
      <t>0 00</t>
    </r>
    <r>
      <rPr>
        <sz val="9"/>
        <rFont val="Arial"/>
        <family val="2"/>
      </rPr>
      <t>0–</t>
    </r>
    <r>
      <rPr>
        <sz val="9"/>
        <color indexed="9"/>
        <rFont val="Arial"/>
        <family val="2"/>
      </rPr>
      <t>0</t>
    </r>
    <r>
      <rPr>
        <sz val="9"/>
        <rFont val="Arial"/>
        <family val="2"/>
      </rPr>
      <t xml:space="preserve"> </t>
    </r>
    <r>
      <rPr>
        <sz val="9"/>
        <color indexed="9"/>
        <rFont val="Arial"/>
        <family val="2"/>
      </rPr>
      <t>0</t>
    </r>
    <r>
      <rPr>
        <sz val="9"/>
        <rFont val="Arial"/>
        <family val="2"/>
      </rPr>
      <t>44</t>
    </r>
  </si>
  <si>
    <r>
      <t>0 0</t>
    </r>
    <r>
      <rPr>
        <sz val="9"/>
        <rFont val="Arial"/>
        <family val="2"/>
      </rPr>
      <t>45–</t>
    </r>
    <r>
      <rPr>
        <sz val="9"/>
        <color indexed="9"/>
        <rFont val="Arial"/>
        <family val="2"/>
      </rPr>
      <t>0</t>
    </r>
    <r>
      <rPr>
        <sz val="9"/>
        <rFont val="Arial"/>
        <family val="2"/>
      </rPr>
      <t xml:space="preserve"> </t>
    </r>
    <r>
      <rPr>
        <sz val="9"/>
        <color indexed="9"/>
        <rFont val="Arial"/>
        <family val="2"/>
      </rPr>
      <t>0</t>
    </r>
    <r>
      <rPr>
        <sz val="9"/>
        <rFont val="Arial"/>
        <family val="2"/>
      </rPr>
      <t>84</t>
    </r>
  </si>
  <si>
    <r>
      <t>0 0</t>
    </r>
    <r>
      <rPr>
        <sz val="9"/>
        <rFont val="Arial"/>
        <family val="2"/>
      </rPr>
      <t>85–</t>
    </r>
    <r>
      <rPr>
        <sz val="9"/>
        <color indexed="9"/>
        <rFont val="Arial"/>
        <family val="2"/>
      </rPr>
      <t>0</t>
    </r>
    <r>
      <rPr>
        <sz val="9"/>
        <rFont val="Arial"/>
        <family val="2"/>
      </rPr>
      <t xml:space="preserve"> 124</t>
    </r>
  </si>
  <si>
    <r>
      <t xml:space="preserve">0 </t>
    </r>
    <r>
      <rPr>
        <sz val="9"/>
        <rFont val="Arial"/>
        <family val="2"/>
      </rPr>
      <t>125–</t>
    </r>
    <r>
      <rPr>
        <sz val="9"/>
        <color indexed="9"/>
        <rFont val="Arial"/>
        <family val="2"/>
      </rPr>
      <t>0</t>
    </r>
    <r>
      <rPr>
        <sz val="9"/>
        <rFont val="Arial"/>
        <family val="2"/>
      </rPr>
      <t xml:space="preserve"> 174</t>
    </r>
  </si>
  <si>
    <r>
      <t xml:space="preserve">0 </t>
    </r>
    <r>
      <rPr>
        <sz val="9"/>
        <rFont val="Arial"/>
        <family val="2"/>
      </rPr>
      <t>175–</t>
    </r>
    <r>
      <rPr>
        <sz val="9"/>
        <color indexed="9"/>
        <rFont val="Arial"/>
        <family val="2"/>
      </rPr>
      <t>0</t>
    </r>
    <r>
      <rPr>
        <sz val="9"/>
        <rFont val="Arial"/>
        <family val="2"/>
      </rPr>
      <t xml:space="preserve"> 224</t>
    </r>
  </si>
  <si>
    <r>
      <t xml:space="preserve">0 </t>
    </r>
    <r>
      <rPr>
        <sz val="9"/>
        <rFont val="Arial"/>
        <family val="2"/>
      </rPr>
      <t>225–</t>
    </r>
    <r>
      <rPr>
        <sz val="9"/>
        <color indexed="9"/>
        <rFont val="Arial"/>
        <family val="2"/>
      </rPr>
      <t>0</t>
    </r>
    <r>
      <rPr>
        <sz val="9"/>
        <rFont val="Arial"/>
        <family val="2"/>
      </rPr>
      <t xml:space="preserve"> 599</t>
    </r>
  </si>
  <si>
    <r>
      <t xml:space="preserve">0 </t>
    </r>
    <r>
      <rPr>
        <sz val="9"/>
        <rFont val="Arial"/>
        <family val="2"/>
      </rPr>
      <t>600–</t>
    </r>
    <r>
      <rPr>
        <sz val="9"/>
        <color indexed="9"/>
        <rFont val="Arial"/>
        <family val="2"/>
      </rPr>
      <t>0</t>
    </r>
    <r>
      <rPr>
        <sz val="9"/>
        <rFont val="Arial"/>
        <family val="2"/>
      </rPr>
      <t xml:space="preserve"> 899</t>
    </r>
  </si>
  <si>
    <r>
      <t xml:space="preserve">0 </t>
    </r>
    <r>
      <rPr>
        <sz val="9"/>
        <rFont val="Arial"/>
        <family val="2"/>
      </rPr>
      <t>900–1 299</t>
    </r>
  </si>
  <si>
    <t>Tabell 2:18</t>
  </si>
  <si>
    <t>2006:1</t>
  </si>
  <si>
    <t>2006:2</t>
  </si>
  <si>
    <t>16 år och yngre</t>
  </si>
  <si>
    <t>Kvinnor</t>
  </si>
  <si>
    <t>Män</t>
  </si>
  <si>
    <t>Gymnasieskola</t>
  </si>
  <si>
    <t>2007:1</t>
  </si>
  <si>
    <t>2007:2</t>
  </si>
  <si>
    <r>
      <t>0</t>
    </r>
    <r>
      <rPr>
        <sz val="9"/>
        <rFont val="Arial"/>
        <family val="2"/>
      </rPr>
      <t>85 000–104 999</t>
    </r>
  </si>
  <si>
    <t>105 000–124 999</t>
  </si>
  <si>
    <t>Kompletterande gymnasieutbildning</t>
  </si>
  <si>
    <t>2008:1</t>
  </si>
  <si>
    <t>2008:2</t>
  </si>
  <si>
    <t>varav annan folkbokföringssort</t>
  </si>
  <si>
    <t>varav annan folkbokföringsort</t>
  </si>
  <si>
    <t>Tabell 2:3b</t>
  </si>
  <si>
    <t>Tabell 2:3a</t>
  </si>
  <si>
    <t>Tabell 2:8a</t>
  </si>
  <si>
    <t>Tabell 2:8b</t>
  </si>
  <si>
    <t>Tabell 2:11</t>
  </si>
  <si>
    <t>Tabell 2:13a</t>
  </si>
  <si>
    <t>Tabell 2:13b</t>
  </si>
  <si>
    <t>Tabell 2:14a</t>
  </si>
  <si>
    <t>Tabell 2:14b</t>
  </si>
  <si>
    <t>Tabell 2:15a</t>
  </si>
  <si>
    <t>Tabell 2:15b</t>
  </si>
  <si>
    <t>Tabell 2:19</t>
  </si>
  <si>
    <t>Tabell 2:22a</t>
  </si>
  <si>
    <t>Tabell 2:22b</t>
  </si>
  <si>
    <t>Tabell 2:23a</t>
  </si>
  <si>
    <t>Tabell 2:23b</t>
  </si>
  <si>
    <t>Tabell 2:24a</t>
  </si>
  <si>
    <t>Tabell 2:24b</t>
  </si>
  <si>
    <t>16 år</t>
  </si>
  <si>
    <t>20 år</t>
  </si>
  <si>
    <t>Tabell 2:25a</t>
  </si>
  <si>
    <t>Tabell 2.25b</t>
  </si>
  <si>
    <t>Tabell 2:20</t>
  </si>
  <si>
    <t>Tabell 2:21</t>
  </si>
  <si>
    <t>"</t>
  </si>
  <si>
    <r>
      <t>Utbetald studiehjälp för studier i Sverige och i utlandet, fördelat på produktionssystem, 
ekonomisystem och kalenderhalvår, miljoner kronor</t>
    </r>
    <r>
      <rPr>
        <b/>
        <vertAlign val="superscript"/>
        <sz val="10"/>
        <rFont val="Arial"/>
        <family val="2"/>
      </rPr>
      <t>1</t>
    </r>
  </si>
  <si>
    <t>1   Utbetalda belopp blir olika beroende på från vilket system de hämtas. När utbetalda belopp redovisas fördelat 
      på olika undergrupper hämtas siffrorna från CSN:s produktionssystem. Skillnaden mellan systemen beror på att 
      ekonomiavstämningen grundar sig på bokföringsdag, medan det i produktionssystemen är utbetalningsdagen 
      som styr till vilket kalenderhalvår eller kalenderår ett belopp tillhör.
2  Beloppen för 2006 är korrigerade från föregående års redovisning för att inkludera utbetald studiehjälp för
      studier i utlandet: 2006:1 med 4,6 mnkr och 2006:2 med 3,1 mnkr.</t>
  </si>
  <si>
    <r>
      <t>Antal studerande med studiehjälp, fördelat på 
kalenderhalvår och kön, studier i Sverige</t>
    </r>
    <r>
      <rPr>
        <b/>
        <vertAlign val="superscript"/>
        <sz val="10"/>
        <rFont val="Arial"/>
        <family val="2"/>
      </rPr>
      <t>1</t>
    </r>
  </si>
  <si>
    <r>
      <t>Produktionssystem</t>
    </r>
    <r>
      <rPr>
        <vertAlign val="superscript"/>
        <sz val="9"/>
        <rFont val="Arial"/>
        <family val="2"/>
      </rPr>
      <t>2</t>
    </r>
  </si>
  <si>
    <t>Ekonomisystem</t>
  </si>
  <si>
    <t>1   En person kan finnas registrerad på flera stödformer under samma kalenderhalvår.</t>
  </si>
  <si>
    <t>Utbetalda belopp för studiehjälp, fördelat på
kalenderhalvår och kön, studier i Sverige, miljoner kronor</t>
  </si>
  <si>
    <r>
      <t>Antal studerande med studiehjälp, fördelat på studietakt, 
kön och kalenderhalvår, studier i Sverige</t>
    </r>
    <r>
      <rPr>
        <b/>
        <vertAlign val="superscript"/>
        <sz val="10"/>
        <rFont val="Arial"/>
        <family val="2"/>
      </rPr>
      <t>1</t>
    </r>
  </si>
  <si>
    <r>
      <t>Deltidsstudier</t>
    </r>
    <r>
      <rPr>
        <vertAlign val="superscript"/>
        <sz val="9"/>
        <rFont val="Arial"/>
        <family val="2"/>
      </rPr>
      <t>2</t>
    </r>
  </si>
  <si>
    <r>
      <t>Uppgift saknas</t>
    </r>
    <r>
      <rPr>
        <vertAlign val="superscript"/>
        <sz val="9"/>
        <rFont val="Arial"/>
        <family val="2"/>
      </rPr>
      <t>3</t>
    </r>
  </si>
  <si>
    <r>
      <t>1    En person kan finnas registrerad med olika studietakt under samma kalenderhalvår.
2    Med deltidsstudier avses studier på 20, 50 eller 75 procent.</t>
    </r>
    <r>
      <rPr>
        <sz val="8.5"/>
        <color indexed="60"/>
        <rFont val="Arial"/>
        <family val="2"/>
      </rPr>
      <t xml:space="preserve">
</t>
    </r>
    <r>
      <rPr>
        <sz val="8.5"/>
        <rFont val="Arial"/>
        <family val="2"/>
      </rPr>
      <t>3    Uppgift om studietakt saknas endast under pågående handläggning innan ett beslut är fattat.</t>
    </r>
  </si>
  <si>
    <t>Utbetalda belopp för studiehjälp, fördelat 
på studietakt, kön och kalenderhalvår, studier i Sverige, miljoner kronor</t>
  </si>
  <si>
    <r>
      <t>Uppgift saknas</t>
    </r>
    <r>
      <rPr>
        <vertAlign val="superscript"/>
        <sz val="9"/>
        <rFont val="Arial"/>
        <family val="2"/>
      </rPr>
      <t>2</t>
    </r>
  </si>
  <si>
    <r>
      <t>1    Med deltidsstudier avses studier på 20, 50 eller 75 procent.</t>
    </r>
    <r>
      <rPr>
        <sz val="8.5"/>
        <color indexed="60"/>
        <rFont val="Arial"/>
        <family val="2"/>
      </rPr>
      <t xml:space="preserve">
</t>
    </r>
    <r>
      <rPr>
        <sz val="8.5"/>
        <rFont val="Arial"/>
        <family val="2"/>
      </rPr>
      <t>2   Uppgift om studietakt saknas endast under pågående handläggning innan ett beslut är fattat.</t>
    </r>
  </si>
  <si>
    <t>Antal studerande med studiehjälp, fördelat på ålder, 
kön och kalenderhalvår, studier i Sverige</t>
  </si>
  <si>
    <t>Utbetalda belopp för studiehjälp, fördelat på ålder, 
kön och kalenderhalvår, studier i Sverige, miljoner kronor</t>
  </si>
  <si>
    <r>
      <t>Antal studerande med studiehjälp, fördelat på skolform, 
kön och kalenderhalvår, studier i Sverige</t>
    </r>
    <r>
      <rPr>
        <b/>
        <vertAlign val="superscript"/>
        <sz val="10"/>
        <rFont val="Arial"/>
        <family val="2"/>
      </rPr>
      <t>1</t>
    </r>
  </si>
  <si>
    <r>
      <t>Övriga skolor och uppgift saknas</t>
    </r>
    <r>
      <rPr>
        <vertAlign val="superscript"/>
        <sz val="9"/>
        <rFont val="Arial"/>
        <family val="2"/>
      </rPr>
      <t>2, 3</t>
    </r>
  </si>
  <si>
    <t>Utbetalda belopp för studiehjälp, fördelat på skolform, 
kön och kalenderhalvår, studier i Sverige, miljoner kronor</t>
  </si>
  <si>
    <r>
      <t>Övriga skolor</t>
    </r>
    <r>
      <rPr>
        <vertAlign val="superscript"/>
        <sz val="9"/>
        <rFont val="Arial"/>
        <family val="2"/>
      </rPr>
      <t>1</t>
    </r>
  </si>
  <si>
    <r>
      <t>1   Övriga skolor avser grundskolor, högskolor och universitet samt kompletterande gymnasieutbildning.</t>
    </r>
    <r>
      <rPr>
        <sz val="8.5"/>
        <color indexed="60"/>
        <rFont val="Arial"/>
        <family val="2"/>
      </rPr>
      <t xml:space="preserve">
</t>
    </r>
    <r>
      <rPr>
        <sz val="8.5"/>
        <rFont val="Arial"/>
        <family val="2"/>
      </rPr>
      <t>2   Uppgift om skolform saknas endast under pågående handläggning innan ett beslut är fattat.</t>
    </r>
  </si>
  <si>
    <r>
      <t>Antal studerande med studiehjälp, fördelat på
kön och kalenderhalvår, studier i utlandet</t>
    </r>
    <r>
      <rPr>
        <b/>
        <vertAlign val="superscript"/>
        <sz val="11"/>
        <rFont val="Arial"/>
        <family val="2"/>
      </rPr>
      <t>1, 2</t>
    </r>
  </si>
  <si>
    <t>1   En person kan finnas registrerad på flera stödformer under samma kalenderhalvår.
2   Tabellen har sekretessgranskats, vilket innebär att enskilda celler med antal mindre än 3 har ersatts med " och 
      att summeringar har justerats.</t>
  </si>
  <si>
    <t>Utbetalda belopp för studiehjälp, fördelat på kön och kalenderhalvår, 
studier i utlandet, miljoner kronor</t>
  </si>
  <si>
    <t>Antal studerande med studiehjälp, fördelat på studietakt, 
kön och kalenderhalvår, studier i utlandet</t>
  </si>
  <si>
    <r>
      <t>Deltidsstudier</t>
    </r>
    <r>
      <rPr>
        <vertAlign val="superscript"/>
        <sz val="9"/>
        <rFont val="Arial"/>
        <family val="2"/>
      </rPr>
      <t>1</t>
    </r>
  </si>
  <si>
    <t>Utbetalda belopp för studiehjälp, fördelat på
studietakt, kön och kalenderhalvår, studier i utlandet, miljoner kronor</t>
  </si>
  <si>
    <r>
      <t>Antal studerande med studiehjälp, fördelat på ålder, 
kön och kalenderhalvår, studier i utlandet</t>
    </r>
    <r>
      <rPr>
        <vertAlign val="superscript"/>
        <sz val="10"/>
        <rFont val="Arial"/>
        <family val="2"/>
      </rPr>
      <t>1</t>
    </r>
  </si>
  <si>
    <t>1   Tabellen har sekretessgranskats och beloppet i cellen som avser färre än 3 individer har ersatts med " och 
      adderats till beloppet för 17 år.</t>
  </si>
  <si>
    <r>
      <t>Antal studerande med studiehjälp, fördelat på skolform, 
kön och kalenderhalvår, studier i utlandet</t>
    </r>
    <r>
      <rPr>
        <b/>
        <vertAlign val="superscript"/>
        <sz val="10"/>
        <rFont val="Arial"/>
        <family val="2"/>
      </rPr>
      <t>1</t>
    </r>
  </si>
  <si>
    <r>
      <t>Övriga skolor</t>
    </r>
    <r>
      <rPr>
        <vertAlign val="superscript"/>
        <sz val="9"/>
        <rFont val="Arial"/>
        <family val="2"/>
      </rPr>
      <t>2</t>
    </r>
  </si>
  <si>
    <r>
      <t>1   En person kan finnas registrerad på flera skolformer under samma kalenderhalvår.</t>
    </r>
    <r>
      <rPr>
        <sz val="8.5"/>
        <color indexed="10"/>
        <rFont val="Arial"/>
        <family val="2"/>
      </rPr>
      <t xml:space="preserve">
</t>
    </r>
    <r>
      <rPr>
        <sz val="8.5"/>
        <rFont val="Arial"/>
        <family val="2"/>
      </rPr>
      <t>2   Övriga skolor är godkända skolformer som är ställda under statlig tillsyn. Där ingår folkhögskola och 
      kompletterande utbildning samt en samlingskategori som kallas övriga utland, vilket är en skola
      med gymnasial och eftergymnasial utbildning. En studerande är felaktigt registrerad på högskola.</t>
    </r>
  </si>
  <si>
    <t>Utbetalda belopp för studiehjälp, fördelat på skolform, 
kön och kalenderhalvår, studier i utlandet, miljoner kronor</t>
  </si>
  <si>
    <t>Utbetald studiehjälp för studier i Sverige och i 
utlandet, fördelat på produktionssystem, ekonomisystem 
och kalenderår, miljoner kronor</t>
  </si>
  <si>
    <t>Produktionssystem</t>
  </si>
  <si>
    <r>
      <t>Ekonomisystem</t>
    </r>
    <r>
      <rPr>
        <vertAlign val="superscript"/>
        <sz val="9"/>
        <rFont val="Arial"/>
        <family val="2"/>
      </rPr>
      <t>1</t>
    </r>
  </si>
  <si>
    <t>1   Utbetalda belopp blir olika beroende på från vilket system de hämtas. 
      När utbetalda belopp redovisas fördelat på olika undergrupper hämtas 
      siffrorna från CSN:s produktionssystem. Skillnaden mellan systemen 
      beror på att ekonomiavstämningen grundar sig på bokföringsdag, medan 
      det i produktionssystemen är utbetalningsdagen som styr till vilket kalenderhalvår 
      eller kalenderår ett belopp tillhör.</t>
  </si>
  <si>
    <t>Antal studerande med studiehjälp, fördelat på 
kön, studier i Sverige</t>
  </si>
  <si>
    <t>Utbetalda belopp för studiehjälp, fördelat på kön, 
studier i Sverige, miljoner kronor</t>
  </si>
  <si>
    <r>
      <t>Antal studerande med studiehjälp, fördelat på
studietakt och kön, studier i Sverige</t>
    </r>
    <r>
      <rPr>
        <b/>
        <vertAlign val="superscript"/>
        <sz val="10"/>
        <rFont val="Arial"/>
        <family val="2"/>
      </rPr>
      <t>1</t>
    </r>
  </si>
  <si>
    <t>Utbetalda belopp för studiehjälp, fördelat på 
studietakt och kön, studier i Sverige, miljoner kronor</t>
  </si>
  <si>
    <r>
      <t>Uppgift saknas</t>
    </r>
    <r>
      <rPr>
        <vertAlign val="superscript"/>
        <sz val="9"/>
        <rFont val="Arial"/>
        <family val="2"/>
      </rPr>
      <t>1</t>
    </r>
  </si>
  <si>
    <t>Antal studerande med studiehjälp, fördelat på ålder 
och kön, studier i Sverige</t>
  </si>
  <si>
    <t>Utbetalda belopp för studiehjälp, fördelat på 
ålder och kön, studier i Sverige, miljoner kronor</t>
  </si>
  <si>
    <r>
      <t>Övriga skolor</t>
    </r>
    <r>
      <rPr>
        <vertAlign val="superscript"/>
        <sz val="9"/>
        <rFont val="Arial"/>
        <family val="2"/>
      </rPr>
      <t>2, 3</t>
    </r>
  </si>
  <si>
    <r>
      <t>Antal studerande med studiehjälp, fördelat på 
skolform och kön, studier i Sverige</t>
    </r>
    <r>
      <rPr>
        <b/>
        <vertAlign val="superscript"/>
        <sz val="10"/>
        <rFont val="Arial"/>
        <family val="2"/>
      </rPr>
      <t>1</t>
    </r>
  </si>
  <si>
    <t>Utbetalda belopp för studiehjälp, fördelat på 
skolform och kön, studier i Sverige, miljoner kronor</t>
  </si>
  <si>
    <r>
      <t>Övriga skolor</t>
    </r>
    <r>
      <rPr>
        <vertAlign val="superscript"/>
        <sz val="9"/>
        <rFont val="Arial"/>
        <family val="2"/>
      </rPr>
      <t>1, 2</t>
    </r>
  </si>
  <si>
    <t>1   Övriga skolor avser grundskolor, högskolor, universitet, kompletterande
      gymnasieutbildning samt där uppgift om skolform saknas
2   Uppgift om skolform saknas endast under pågående handläggning innan
      ett beslut är fattat.</t>
  </si>
  <si>
    <r>
      <t>Antal</t>
    </r>
    <r>
      <rPr>
        <b/>
        <vertAlign val="superscript"/>
        <sz val="10"/>
        <rFont val="Arial"/>
        <family val="2"/>
      </rPr>
      <t>1</t>
    </r>
    <r>
      <rPr>
        <b/>
        <sz val="10"/>
        <rFont val="Arial"/>
        <family val="2"/>
      </rPr>
      <t xml:space="preserve"> studerande med studiehjälp, fördelat på
gymnasieskola, annan folkbokföringsort än utbildningsorten och kalenderår, studier i Sverige</t>
    </r>
    <r>
      <rPr>
        <b/>
        <vertAlign val="superscript"/>
        <sz val="10"/>
        <rFont val="Arial"/>
        <family val="2"/>
      </rPr>
      <t xml:space="preserve"> </t>
    </r>
  </si>
  <si>
    <t>1   Beräkningen av hur många som är folkbokförda på annan ort än 
      utbildningsorten sker genom en formel, vilket försvårar en fördelning på 
      kön. Denna fördelning görs därför inte i den här tabellen.</t>
  </si>
  <si>
    <r>
      <t>Antal studerande med studiehjälp i form av 
inackorderingstillägg, fördelat på skolform 
och kön, studier i Sverige</t>
    </r>
    <r>
      <rPr>
        <b/>
        <vertAlign val="superscript"/>
        <sz val="10"/>
        <rFont val="Arial"/>
        <family val="2"/>
      </rPr>
      <t>1</t>
    </r>
  </si>
  <si>
    <r>
      <t>Saknas</t>
    </r>
    <r>
      <rPr>
        <vertAlign val="superscript"/>
        <sz val="9"/>
        <rFont val="Arial"/>
        <family val="2"/>
      </rPr>
      <t>3</t>
    </r>
  </si>
  <si>
    <r>
      <t>Antal studerande med inackorderingstillägg, fördelat 
på avståndsklass</t>
    </r>
    <r>
      <rPr>
        <b/>
        <vertAlign val="superscript"/>
        <sz val="8"/>
        <rFont val="Arial"/>
        <family val="2"/>
      </rPr>
      <t xml:space="preserve">1 </t>
    </r>
    <r>
      <rPr>
        <b/>
        <sz val="10"/>
        <rFont val="Arial"/>
        <family val="2"/>
      </rPr>
      <t>, belopp och kön, kronor, studier i Sverige</t>
    </r>
    <r>
      <rPr>
        <b/>
        <vertAlign val="superscript"/>
        <sz val="10"/>
        <rFont val="Arial"/>
        <family val="2"/>
      </rPr>
      <t>2</t>
    </r>
  </si>
  <si>
    <r>
      <t>Antal studerande med studiehjälp i form av extra tillägg, 
fördelat på skolform och kön, studier i Sverige</t>
    </r>
    <r>
      <rPr>
        <b/>
        <vertAlign val="superscript"/>
        <sz val="10"/>
        <rFont val="Arial"/>
        <family val="2"/>
      </rPr>
      <t>1</t>
    </r>
  </si>
  <si>
    <r>
      <t>1   En person kan finnas registrerad på flera skolformer under samma kalenderhalvår.
2   Övriga skolor avser grundskolor, högskolor och universitet samt kompletterande gymnasieutbildning.</t>
    </r>
    <r>
      <rPr>
        <sz val="8.5"/>
        <color indexed="10"/>
        <rFont val="Arial"/>
        <family val="2"/>
      </rPr>
      <t xml:space="preserve">
</t>
    </r>
    <r>
      <rPr>
        <sz val="8.5"/>
        <rFont val="Arial"/>
        <family val="2"/>
      </rPr>
      <t>3   Uppgift om skolform saknas endast under pågående handläggning innan ett beslut är fattat.</t>
    </r>
  </si>
  <si>
    <r>
      <t>1   Tabellen har sekretessgranskats, vilket innebär att enskilda celler med antal
      mindre än 3 har ersatts med " och att summeringar har justerats.</t>
    </r>
    <r>
      <rPr>
        <sz val="8.5"/>
        <color indexed="10"/>
        <rFont val="Arial"/>
        <family val="2"/>
      </rPr>
      <t xml:space="preserve">
</t>
    </r>
    <r>
      <rPr>
        <sz val="8.5"/>
        <rFont val="Arial"/>
        <family val="2"/>
      </rPr>
      <t>2   Uppgift om skolform saknas endast under pågående handläggning innan
      ett beslut är fattat.
3   En person kan finnas registrerad på flera skolformer under samma kalenderår.</t>
    </r>
  </si>
  <si>
    <r>
      <t>Totalt</t>
    </r>
    <r>
      <rPr>
        <vertAlign val="superscript"/>
        <sz val="9"/>
        <rFont val="Arial"/>
        <family val="2"/>
      </rPr>
      <t>3</t>
    </r>
  </si>
  <si>
    <t>Mindre än 85 000</t>
  </si>
  <si>
    <r>
      <t>Totalt</t>
    </r>
    <r>
      <rPr>
        <vertAlign val="superscript"/>
        <sz val="9"/>
        <rFont val="Arial"/>
        <family val="2"/>
      </rPr>
      <t>2</t>
    </r>
  </si>
  <si>
    <r>
      <t>Antal studerande med extra tillägg, fördelat på ekonomiskt 
underlag</t>
    </r>
    <r>
      <rPr>
        <b/>
        <vertAlign val="superscript"/>
        <sz val="10"/>
        <rFont val="Arial"/>
        <family val="2"/>
      </rPr>
      <t>1</t>
    </r>
    <r>
      <rPr>
        <b/>
        <sz val="10"/>
        <rFont val="Arial"/>
        <family val="2"/>
      </rPr>
      <t>, belopp och kön, kronor, studier i Sverige</t>
    </r>
  </si>
  <si>
    <t xml:space="preserve">1   Inkomstklass i kronor.
2   Nettoantal. En studerande kan förekomma i flera inkomstklasser i tabellen,
      men är här nettoräknad.
</t>
  </si>
  <si>
    <r>
      <t>Nettoräknat antal studerande med studiehjälp, fördelat på 
kön, studier i utlandet</t>
    </r>
    <r>
      <rPr>
        <b/>
        <vertAlign val="superscript"/>
        <sz val="10"/>
        <rFont val="Arial"/>
        <family val="2"/>
      </rPr>
      <t>1, 2</t>
    </r>
  </si>
  <si>
    <t>1   En person kan finnas registrerad på flera stödformer under samma kalenderhalvår.
2   Tabellen har sekretessgranskats, vilket innebär att enskilda celler med
      antal mindre än 3 har ersatts med " och att summeringar har justerats.</t>
  </si>
  <si>
    <t>Utbetalda belopp för studiehjälp, fördelat på kön, 
studier i utlandet, miljoner kronor</t>
  </si>
  <si>
    <t>Antal studerande med studiehjälp, fördelat på 
studietakt och kön, studier i utlandet</t>
  </si>
  <si>
    <t>Utbetalda belopp för studiehjälp, fördelat på
studietakt och kön, studier i utlandet, miljoner kronor</t>
  </si>
  <si>
    <t>Antal studerande med studiehjälp, fördelat på ålder 
och kön, studier i utlandet</t>
  </si>
  <si>
    <t>Utbetalda belopp för studiehjälp, fördelat på
ålder och kön, studier i utlandet, miljoner kronor</t>
  </si>
  <si>
    <r>
      <t>Antal studerande som fått studiehjälp, fördelat på 
skolform och kön, studier i utlandet</t>
    </r>
    <r>
      <rPr>
        <b/>
        <vertAlign val="superscript"/>
        <sz val="10"/>
        <rFont val="Arial"/>
        <family val="2"/>
      </rPr>
      <t>1</t>
    </r>
  </si>
  <si>
    <t>Utbetalda belopp för studiehjälp, fördelat på
skolform och kön, studier i utlandet, miljoner kronor</t>
  </si>
  <si>
    <r>
      <t>Utbetalda belopp för studiehjälp, fördelat på ålder, 
kön och kalenderhalvår, studier i utlandet, miljoner kronor</t>
    </r>
    <r>
      <rPr>
        <b/>
        <vertAlign val="superscript"/>
        <sz val="10"/>
        <rFont val="Arial"/>
        <family val="2"/>
      </rPr>
      <t>1</t>
    </r>
  </si>
  <si>
    <t>1    Enligt studiehjälpsreglerna ska utlandsstudier bedrivas på heltid. Därför finns det inte några registreringar på 
      deltidsstudier.</t>
  </si>
  <si>
    <t>1    Enligt studiehjälpsreglerna ska utlandsstudier bedrivas på heltid. Därför finns det inte några registreringar på
      deltidsstudier.</t>
  </si>
  <si>
    <t>1   Tabellen har sekretessgranskats och cellen med ett antal mindre än 3 har ersatts med " och 
     adderats till antalet för 17 år.</t>
  </si>
  <si>
    <r>
      <t>1    En person kan finnas registrerad med olika studietakt under samma
      kalenderår.
2    Med deltidsstudier avses studier på 20, 50 eller 75 procent.</t>
    </r>
    <r>
      <rPr>
        <sz val="8.5"/>
        <color indexed="10"/>
        <rFont val="Arial"/>
        <family val="2"/>
      </rPr>
      <t xml:space="preserve">
</t>
    </r>
    <r>
      <rPr>
        <sz val="8.5"/>
        <rFont val="Arial"/>
        <family val="2"/>
      </rPr>
      <t>3    Uppgift om studietakt saknas endast under pågående handläggning innan
      ett beslut är fattat.</t>
    </r>
  </si>
  <si>
    <r>
      <t>1    Med deltidsstudier avses studier på 20, 50 eller 75 procent.</t>
    </r>
    <r>
      <rPr>
        <sz val="8.5"/>
        <color indexed="60"/>
        <rFont val="Arial"/>
        <family val="2"/>
      </rPr>
      <t xml:space="preserve">
</t>
    </r>
    <r>
      <rPr>
        <sz val="8.5"/>
        <rFont val="Arial"/>
        <family val="2"/>
      </rPr>
      <t>2    Uppgift om studietakt saknas endast under pågående handläggning innan
      ett beslut är fattat.</t>
    </r>
  </si>
  <si>
    <t>1    En person kan finnas registrerad på flera skolformer under samma
      kalenderår.
2    Övriga skolor avser grundskolor samt kompletterande gymnasial utbildning.</t>
  </si>
  <si>
    <t>1   En person kan finnas registrerad på flera skolformer under samma 
     kalenderår.
2   Övriga skolor avser grundskolor, högskolor, universitet, kompletterande 
      gymnasieutbildning samt där uppgift om skolform saknas.
3   Uppgift om skolform saknas endast under pågående handläggning innan
      ett beslut är fattat.</t>
  </si>
  <si>
    <t>1   Avståndsklass i kilometer.
2   En person kan finnas registrerad på flera avståndsklasser under samma kalenderår.
3   En studerande kan få inackorderingstillägg med hänsyn till särskilda skäl, utan krav på
     avstånd.</t>
  </si>
  <si>
    <t xml:space="preserve">1    Enligt studiehjälpsreglerna ska utlandsstudier bedrivas på heltid. Därför finns
      det inte några registreringar på deltidsstudier. </t>
  </si>
  <si>
    <t>1    Enligt studiehjälpsreglerna ska utlandsstudier bedrivas på heltid. Därför finns
      det inte några registreringar på deltidsstudier.</t>
  </si>
  <si>
    <r>
      <t>1   En person kan finnas registrerad på flera skolformer under samma 
     kalenderhalvår.</t>
    </r>
    <r>
      <rPr>
        <sz val="8.5"/>
        <color indexed="10"/>
        <rFont val="Arial"/>
        <family val="2"/>
      </rPr>
      <t xml:space="preserve">
</t>
    </r>
    <r>
      <rPr>
        <sz val="8.5"/>
        <rFont val="Arial"/>
        <family val="2"/>
      </rPr>
      <t>2   Övriga skolor är godkända skolformer som är ställda under statlig tillsyn. 
     Där ingår folkhögskola och kompletterande utbildning samt en 
     samlingskategori som kallas övriga utland, vilket är en skola med gymnasial
     och eftergymnasial utbildning. En studerande är felaktigt registrerad på 
     högskola.</t>
    </r>
  </si>
  <si>
    <t>1   Övriga skolor är godkända skolformer som är ställda under statlig tillsyn. 
     Där ingår folkhögskola och kompletterande utbildning samt en 
     samlingskategori som kallas övriga utland, vilket är en skola med gymnasial 
     och eftergymnasial utbildning. En studerande är felaktigt registrerad på 
     högskola.</t>
  </si>
  <si>
    <t xml:space="preserve">Antal studerande som fått beslut om otillåten frånvaro, fördelat på
kön och kalenderhalvår, studier i Sverige  </t>
  </si>
  <si>
    <r>
      <t>1   Nettoantal studerande som har fått studiehjälp, inklusive de som fått beslut om otillåten frånvaro.
2   Från skolorna har det rapporterats in 11 253</t>
    </r>
    <r>
      <rPr>
        <b/>
        <sz val="8.5"/>
        <rFont val="Arial"/>
        <family val="2"/>
      </rPr>
      <t xml:space="preserve"> </t>
    </r>
    <r>
      <rPr>
        <sz val="8.5"/>
        <rFont val="Arial"/>
        <family val="2"/>
      </rPr>
      <t>elever med otillåten frånvaro, vilket är något fler 
      än de som senare fått beslut. Uppgift om kön saknas i denna statistik.</t>
    </r>
  </si>
  <si>
    <r>
      <t>Antal studerande</t>
    </r>
    <r>
      <rPr>
        <vertAlign val="superscript"/>
        <sz val="9"/>
        <rFont val="Arial"/>
        <family val="2"/>
      </rPr>
      <t>1</t>
    </r>
  </si>
  <si>
    <r>
      <t>Antal studerande som fått beslut om otillåten frånvaro</t>
    </r>
    <r>
      <rPr>
        <b/>
        <sz val="10"/>
        <rFont val="Arial"/>
        <family val="2"/>
      </rPr>
      <t xml:space="preserve">, fördelat på kön och kalenderår, studier i Sverige  </t>
    </r>
  </si>
  <si>
    <t>1  Övriga skolor är godkända skolformer som är ställda under statlig tillsyn. Där ingår folkhögskola och 
    kompletterande utbildning samt en samlingskategori som kallas övriga utland, vilket är en skola
    med gymnasial och eftergymnasial utbildning. En studerande är felaktigt registrerad på högskola.</t>
  </si>
  <si>
    <r>
      <t>Antal med beslut om otillåten frånvaro</t>
    </r>
    <r>
      <rPr>
        <vertAlign val="superscript"/>
        <sz val="9"/>
        <rFont val="Arial"/>
        <family val="2"/>
      </rPr>
      <t>2</t>
    </r>
  </si>
  <si>
    <t>1   Nettoantal studerande som har fått studiehjälp, inklusive de som fått beslut
     om otillåten frånvaro.
2   Från skolorna har det rapporterats in 11 253 elever med otillåten frånvaro, 
     vilket är något fler än de som senare fått beslut. Uppgift om kön saknas i 
     denna statistik.</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</si>
</sst>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0.0"/>
    <numFmt numFmtId="166" formatCode="0.0"/>
    <numFmt numFmtId="167" formatCode="0.0000"/>
    <numFmt numFmtId="168" formatCode="0.000"/>
    <numFmt numFmtId="169" formatCode="0.00000"/>
    <numFmt numFmtId="170" formatCode="0.0%"/>
    <numFmt numFmtId="171" formatCode="_-* #,##0\ _k_r_-;\-* #,##0\ _k_r_-;_-* &quot;-&quot;??\ _k_r_-;_-@_-"/>
    <numFmt numFmtId="172" formatCode="&quot;Ja&quot;;&quot;Ja&quot;;&quot;Nej&quot;"/>
    <numFmt numFmtId="173" formatCode="&quot;Sant&quot;;&quot;Sant&quot;;&quot;Falskt&quot;"/>
    <numFmt numFmtId="174" formatCode="&quot;På&quot;;&quot;På&quot;;&quot;Av&quot;"/>
    <numFmt numFmtId="175" formatCode="[$€-2]\ #,##0.00_);[Red]\([$€-2]\ #,##0.00\)"/>
    <numFmt numFmtId="176" formatCode="#,##0.000"/>
    <numFmt numFmtId="177" formatCode="#,##0.0000"/>
  </numFmts>
  <fonts count="44">
    <font>
      <sz val="10"/>
      <name val="Arial"/>
      <family val="0"/>
    </font>
    <font>
      <b/>
      <sz val="10"/>
      <name val="Arial"/>
      <family val="2"/>
    </font>
    <font>
      <sz val="8.5"/>
      <name val="Arial"/>
      <family val="2"/>
    </font>
    <font>
      <sz val="10"/>
      <name val="Futura Book"/>
      <family val="2"/>
    </font>
    <font>
      <vertAlign val="superscript"/>
      <sz val="8.5"/>
      <name val="Futura Book"/>
      <family val="2"/>
    </font>
    <font>
      <sz val="10"/>
      <color indexed="8"/>
      <name val="Arial"/>
      <family val="2"/>
    </font>
    <font>
      <b/>
      <vertAlign val="superscript"/>
      <sz val="10"/>
      <name val="Arial"/>
      <family val="2"/>
    </font>
    <font>
      <b/>
      <sz val="14"/>
      <name val="Arial"/>
      <family val="2"/>
    </font>
    <font>
      <b/>
      <sz val="10"/>
      <name val="Futura Book"/>
      <family val="2"/>
    </font>
    <font>
      <vertAlign val="superscript"/>
      <sz val="9"/>
      <name val="Arial"/>
      <family val="2"/>
    </font>
    <font>
      <b/>
      <vertAlign val="superscript"/>
      <sz val="8"/>
      <name val="Arial"/>
      <family val="2"/>
    </font>
    <font>
      <sz val="8"/>
      <name val="Arial"/>
      <family val="2"/>
    </font>
    <font>
      <b/>
      <vertAlign val="superscript"/>
      <sz val="11"/>
      <name val="Arial"/>
      <family val="2"/>
    </font>
    <font>
      <sz val="10"/>
      <color indexed="10"/>
      <name val="Arial"/>
      <family val="2"/>
    </font>
    <font>
      <u val="single"/>
      <sz val="10"/>
      <color indexed="12"/>
      <name val="Arial"/>
      <family val="2"/>
    </font>
    <font>
      <u val="single"/>
      <sz val="10"/>
      <color indexed="20"/>
      <name val="Arial"/>
      <family val="2"/>
    </font>
    <font>
      <sz val="9"/>
      <name val="Arial"/>
      <family val="2"/>
    </font>
    <font>
      <sz val="9"/>
      <color indexed="8"/>
      <name val="Arial"/>
      <family val="2"/>
    </font>
    <font>
      <sz val="9"/>
      <color indexed="9"/>
      <name val="Arial"/>
      <family val="2"/>
    </font>
    <font>
      <sz val="8.5"/>
      <color indexed="10"/>
      <name val="Arial"/>
      <family val="2"/>
    </font>
    <font>
      <sz val="8.5"/>
      <color indexed="10"/>
      <name val="Futura Book"/>
      <family val="2"/>
    </font>
    <font>
      <b/>
      <sz val="10"/>
      <color indexed="10"/>
      <name val="Arial"/>
      <family val="2"/>
    </font>
    <font>
      <sz val="8.5"/>
      <color indexed="60"/>
      <name val="Arial"/>
      <family val="2"/>
    </font>
    <font>
      <sz val="10"/>
      <color indexed="60"/>
      <name val="Arial"/>
      <family val="2"/>
    </font>
    <font>
      <b/>
      <sz val="10"/>
      <color indexed="10"/>
      <name val="Futura Book"/>
      <family val="2"/>
    </font>
    <font>
      <b/>
      <sz val="8.5"/>
      <name val="Arial"/>
      <family val="2"/>
    </font>
    <font>
      <vertAlign val="superscript"/>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16" borderId="1" applyNumberFormat="0" applyFont="0" applyAlignment="0" applyProtection="0"/>
    <xf numFmtId="0" fontId="29" fillId="17" borderId="2" applyNumberFormat="0" applyAlignment="0" applyProtection="0"/>
    <xf numFmtId="0" fontId="30" fillId="4" borderId="0" applyNumberFormat="0" applyBorder="0" applyAlignment="0" applyProtection="0"/>
    <xf numFmtId="0" fontId="31" fillId="3"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7" borderId="2" applyNumberFormat="0" applyAlignment="0" applyProtection="0"/>
    <xf numFmtId="0" fontId="34" fillId="22" borderId="3" applyNumberFormat="0" applyAlignment="0" applyProtection="0"/>
    <xf numFmtId="0" fontId="35" fillId="0" borderId="4" applyNumberFormat="0" applyFill="0" applyAlignment="0" applyProtection="0"/>
    <xf numFmtId="0" fontId="36" fillId="23"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3" fontId="0" fillId="0" borderId="0" xfId="0" applyNumberFormat="1" applyFont="1" applyAlignment="1">
      <alignment/>
    </xf>
    <xf numFmtId="3" fontId="5" fillId="0" borderId="0" xfId="0" applyNumberFormat="1" applyFont="1" applyAlignment="1">
      <alignment/>
    </xf>
    <xf numFmtId="0" fontId="1" fillId="0" borderId="0" xfId="0" applyFont="1" applyAlignment="1">
      <alignment/>
    </xf>
    <xf numFmtId="0" fontId="1" fillId="0" borderId="0" xfId="0" applyFont="1" applyBorder="1" applyAlignment="1">
      <alignment/>
    </xf>
    <xf numFmtId="0" fontId="7" fillId="0" borderId="0" xfId="0" applyFont="1" applyAlignment="1">
      <alignment/>
    </xf>
    <xf numFmtId="0" fontId="8" fillId="0" borderId="0" xfId="0" applyFont="1" applyAlignment="1">
      <alignment/>
    </xf>
    <xf numFmtId="49" fontId="0" fillId="0" borderId="0" xfId="0" applyNumberFormat="1" applyFont="1" applyBorder="1" applyAlignment="1">
      <alignment horizontal="right"/>
    </xf>
    <xf numFmtId="3" fontId="5" fillId="0" borderId="0" xfId="0" applyNumberFormat="1" applyFont="1" applyBorder="1" applyAlignment="1">
      <alignment/>
    </xf>
    <xf numFmtId="165" fontId="5" fillId="0" borderId="0" xfId="0" applyNumberFormat="1" applyFont="1" applyBorder="1" applyAlignment="1">
      <alignment/>
    </xf>
    <xf numFmtId="0" fontId="1" fillId="0" borderId="0" xfId="0" applyFont="1" applyBorder="1" applyAlignment="1">
      <alignment wrapText="1"/>
    </xf>
    <xf numFmtId="1" fontId="0" fillId="0" borderId="0" xfId="0" applyNumberFormat="1" applyFont="1" applyAlignment="1">
      <alignment/>
    </xf>
    <xf numFmtId="3"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0" fillId="0" borderId="0" xfId="0" applyFont="1" applyBorder="1" applyAlignment="1">
      <alignment/>
    </xf>
    <xf numFmtId="0" fontId="0" fillId="0" borderId="0" xfId="0" applyBorder="1" applyAlignment="1">
      <alignment/>
    </xf>
    <xf numFmtId="0" fontId="4" fillId="0" borderId="0" xfId="0" applyFont="1" applyAlignment="1">
      <alignment/>
    </xf>
    <xf numFmtId="1" fontId="0" fillId="0" borderId="0" xfId="0" applyNumberFormat="1" applyFont="1" applyBorder="1" applyAlignment="1">
      <alignment/>
    </xf>
    <xf numFmtId="170" fontId="0" fillId="0" borderId="0" xfId="50" applyNumberFormat="1" applyFont="1" applyAlignment="1">
      <alignment/>
    </xf>
    <xf numFmtId="0" fontId="1" fillId="0" borderId="0" xfId="0" applyFont="1" applyAlignment="1">
      <alignment wrapText="1"/>
    </xf>
    <xf numFmtId="0" fontId="0" fillId="0" borderId="0" xfId="0" applyAlignment="1">
      <alignment wrapText="1"/>
    </xf>
    <xf numFmtId="0" fontId="0" fillId="0" borderId="0" xfId="0" applyFont="1" applyBorder="1" applyAlignment="1">
      <alignment horizontal="left" indent="1"/>
    </xf>
    <xf numFmtId="0" fontId="1"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9" fontId="0" fillId="0" borderId="0" xfId="50" applyFont="1" applyBorder="1" applyAlignment="1">
      <alignment/>
    </xf>
    <xf numFmtId="165" fontId="0" fillId="0" borderId="0" xfId="0" applyNumberFormat="1" applyAlignment="1">
      <alignment/>
    </xf>
    <xf numFmtId="9" fontId="0" fillId="0" borderId="0" xfId="50" applyFont="1" applyBorder="1" applyAlignment="1">
      <alignment/>
    </xf>
    <xf numFmtId="3" fontId="0" fillId="0" borderId="0" xfId="0" applyNumberFormat="1" applyBorder="1" applyAlignment="1">
      <alignment horizontal="right"/>
    </xf>
    <xf numFmtId="0" fontId="0" fillId="0" borderId="0"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xf>
    <xf numFmtId="0" fontId="0" fillId="0" borderId="0" xfId="0" applyFont="1" applyBorder="1" applyAlignment="1">
      <alignment horizontal="left"/>
    </xf>
    <xf numFmtId="0" fontId="0" fillId="0" borderId="0" xfId="0" applyBorder="1" applyAlignment="1">
      <alignment horizontal="left" indent="1"/>
    </xf>
    <xf numFmtId="0" fontId="0" fillId="0" borderId="0" xfId="0" applyBorder="1" applyAlignment="1">
      <alignment horizontal="left"/>
    </xf>
    <xf numFmtId="10" fontId="0" fillId="0" borderId="0" xfId="0" applyNumberFormat="1" applyBorder="1" applyAlignment="1">
      <alignment/>
    </xf>
    <xf numFmtId="10" fontId="13" fillId="0" borderId="0" xfId="0" applyNumberFormat="1" applyFont="1" applyBorder="1" applyAlignment="1">
      <alignment/>
    </xf>
    <xf numFmtId="3" fontId="0" fillId="0" borderId="0" xfId="0" applyNumberFormat="1" applyFill="1" applyBorder="1" applyAlignment="1">
      <alignment/>
    </xf>
    <xf numFmtId="3" fontId="16" fillId="0" borderId="0" xfId="0" applyNumberFormat="1" applyFont="1" applyAlignment="1">
      <alignment/>
    </xf>
    <xf numFmtId="0" fontId="16" fillId="0" borderId="10" xfId="0" applyFont="1" applyBorder="1" applyAlignment="1">
      <alignment/>
    </xf>
    <xf numFmtId="49" fontId="16" fillId="0" borderId="10" xfId="0" applyNumberFormat="1" applyFont="1" applyBorder="1" applyAlignment="1">
      <alignment horizontal="right"/>
    </xf>
    <xf numFmtId="0" fontId="16" fillId="0" borderId="0" xfId="0" applyFont="1" applyAlignment="1">
      <alignment/>
    </xf>
    <xf numFmtId="165" fontId="16" fillId="0" borderId="0" xfId="0" applyNumberFormat="1" applyFont="1" applyAlignment="1">
      <alignment/>
    </xf>
    <xf numFmtId="0" fontId="16" fillId="0" borderId="11" xfId="0" applyFont="1" applyBorder="1" applyAlignment="1">
      <alignment/>
    </xf>
    <xf numFmtId="165" fontId="16" fillId="0" borderId="11" xfId="0" applyNumberFormat="1" applyFont="1" applyBorder="1" applyAlignment="1">
      <alignment/>
    </xf>
    <xf numFmtId="3" fontId="16" fillId="0" borderId="11" xfId="0" applyNumberFormat="1" applyFont="1" applyBorder="1" applyAlignment="1">
      <alignment/>
    </xf>
    <xf numFmtId="165" fontId="17" fillId="0" borderId="0" xfId="0" applyNumberFormat="1" applyFont="1" applyAlignment="1">
      <alignment/>
    </xf>
    <xf numFmtId="0" fontId="16" fillId="0" borderId="0" xfId="0" applyFont="1" applyAlignment="1">
      <alignment wrapText="1"/>
    </xf>
    <xf numFmtId="165" fontId="17" fillId="0" borderId="11" xfId="0" applyNumberFormat="1" applyFont="1" applyBorder="1" applyAlignment="1">
      <alignment/>
    </xf>
    <xf numFmtId="165" fontId="16" fillId="0" borderId="0" xfId="50" applyNumberFormat="1" applyFont="1" applyBorder="1" applyAlignment="1">
      <alignment/>
    </xf>
    <xf numFmtId="165" fontId="16" fillId="0" borderId="0" xfId="0" applyNumberFormat="1" applyFont="1" applyBorder="1" applyAlignment="1">
      <alignment/>
    </xf>
    <xf numFmtId="165" fontId="16" fillId="0" borderId="11" xfId="50" applyNumberFormat="1" applyFont="1" applyBorder="1" applyAlignment="1">
      <alignment/>
    </xf>
    <xf numFmtId="165" fontId="17" fillId="0" borderId="0" xfId="0" applyNumberFormat="1" applyFont="1" applyBorder="1" applyAlignment="1">
      <alignment/>
    </xf>
    <xf numFmtId="0" fontId="18" fillId="0" borderId="0" xfId="0" applyFont="1" applyBorder="1" applyAlignment="1">
      <alignment/>
    </xf>
    <xf numFmtId="3" fontId="16" fillId="0" borderId="0" xfId="0" applyNumberFormat="1" applyFont="1" applyBorder="1" applyAlignment="1">
      <alignment/>
    </xf>
    <xf numFmtId="0" fontId="18" fillId="0" borderId="0" xfId="0" applyFont="1" applyAlignment="1">
      <alignment/>
    </xf>
    <xf numFmtId="0" fontId="16" fillId="0" borderId="0" xfId="0" applyFont="1" applyBorder="1" applyAlignment="1">
      <alignment/>
    </xf>
    <xf numFmtId="0" fontId="16" fillId="0" borderId="11" xfId="0" applyFont="1" applyBorder="1" applyAlignment="1">
      <alignment horizontal="left" indent="1"/>
    </xf>
    <xf numFmtId="0" fontId="16" fillId="0" borderId="0" xfId="0" applyFont="1" applyBorder="1" applyAlignment="1">
      <alignment horizontal="left" indent="1"/>
    </xf>
    <xf numFmtId="49" fontId="16" fillId="0" borderId="0" xfId="0" applyNumberFormat="1" applyFont="1" applyBorder="1" applyAlignment="1">
      <alignment horizontal="right"/>
    </xf>
    <xf numFmtId="3" fontId="16" fillId="0" borderId="0" xfId="50" applyNumberFormat="1" applyFont="1" applyBorder="1" applyAlignment="1">
      <alignment/>
    </xf>
    <xf numFmtId="3" fontId="16" fillId="0" borderId="0" xfId="50" applyNumberFormat="1" applyFont="1" applyAlignment="1">
      <alignment/>
    </xf>
    <xf numFmtId="0" fontId="0" fillId="0" borderId="0" xfId="0" applyFont="1" applyBorder="1" applyAlignment="1">
      <alignment/>
    </xf>
    <xf numFmtId="49" fontId="16" fillId="0" borderId="11" xfId="0" applyNumberFormat="1" applyFont="1" applyBorder="1" applyAlignment="1">
      <alignment horizontal="right"/>
    </xf>
    <xf numFmtId="3" fontId="16" fillId="0" borderId="11" xfId="50" applyNumberFormat="1" applyFont="1" applyBorder="1" applyAlignment="1">
      <alignment/>
    </xf>
    <xf numFmtId="3" fontId="16" fillId="0" borderId="0" xfId="0" applyNumberFormat="1" applyFont="1" applyBorder="1" applyAlignment="1">
      <alignment horizontal="right"/>
    </xf>
    <xf numFmtId="0" fontId="16" fillId="0" borderId="0" xfId="0" applyNumberFormat="1" applyFont="1" applyBorder="1" applyAlignment="1">
      <alignment horizontal="right"/>
    </xf>
    <xf numFmtId="0" fontId="1" fillId="0" borderId="12" xfId="0" applyFont="1" applyBorder="1" applyAlignment="1">
      <alignment wrapText="1"/>
    </xf>
    <xf numFmtId="49" fontId="16" fillId="0" borderId="12" xfId="0" applyNumberFormat="1" applyFont="1" applyBorder="1" applyAlignment="1">
      <alignment horizontal="right"/>
    </xf>
    <xf numFmtId="0" fontId="0" fillId="0" borderId="12" xfId="0" applyBorder="1" applyAlignment="1">
      <alignment/>
    </xf>
    <xf numFmtId="0" fontId="16" fillId="0" borderId="11" xfId="0" applyFont="1" applyBorder="1" applyAlignment="1">
      <alignment horizontal="right"/>
    </xf>
    <xf numFmtId="0" fontId="16" fillId="0" borderId="0" xfId="0" applyFont="1" applyBorder="1" applyAlignment="1">
      <alignment wrapText="1"/>
    </xf>
    <xf numFmtId="0" fontId="16" fillId="0" borderId="10" xfId="0" applyFont="1" applyBorder="1" applyAlignment="1">
      <alignment horizontal="right"/>
    </xf>
    <xf numFmtId="0" fontId="11" fillId="0" borderId="0" xfId="0" applyFont="1" applyBorder="1" applyAlignment="1">
      <alignment wrapText="1"/>
    </xf>
    <xf numFmtId="171" fontId="0" fillId="0" borderId="0" xfId="0" applyNumberFormat="1" applyFont="1" applyBorder="1" applyAlignment="1">
      <alignment/>
    </xf>
    <xf numFmtId="3" fontId="0" fillId="0" borderId="0" xfId="0" applyNumberFormat="1" applyAlignment="1">
      <alignment wrapText="1"/>
    </xf>
    <xf numFmtId="165" fontId="0" fillId="0" borderId="0" xfId="0" applyNumberFormat="1" applyFont="1" applyAlignment="1">
      <alignment/>
    </xf>
    <xf numFmtId="3" fontId="1" fillId="0" borderId="0" xfId="0" applyNumberFormat="1" applyFont="1" applyBorder="1" applyAlignment="1">
      <alignment/>
    </xf>
    <xf numFmtId="0" fontId="16" fillId="0" borderId="0" xfId="0" applyFont="1" applyAlignment="1">
      <alignment horizontal="left"/>
    </xf>
    <xf numFmtId="0" fontId="16" fillId="0" borderId="0" xfId="0" applyFont="1" applyBorder="1" applyAlignment="1">
      <alignment horizontal="left"/>
    </xf>
    <xf numFmtId="0" fontId="0" fillId="0" borderId="0" xfId="0" applyBorder="1" applyAlignment="1">
      <alignment/>
    </xf>
    <xf numFmtId="0" fontId="2" fillId="0" borderId="0" xfId="0" applyFont="1" applyAlignment="1">
      <alignment wrapText="1"/>
    </xf>
    <xf numFmtId="3" fontId="16" fillId="0" borderId="0" xfId="0" applyNumberFormat="1" applyFont="1" applyAlignment="1">
      <alignment horizontal="right"/>
    </xf>
    <xf numFmtId="3" fontId="16" fillId="0" borderId="0" xfId="50" applyNumberFormat="1" applyFont="1" applyAlignment="1">
      <alignment horizontal="right"/>
    </xf>
    <xf numFmtId="3" fontId="16" fillId="0" borderId="0" xfId="0" applyNumberFormat="1" applyFont="1" applyFill="1" applyAlignment="1">
      <alignment/>
    </xf>
    <xf numFmtId="3" fontId="16" fillId="0" borderId="0" xfId="0" applyNumberFormat="1" applyFont="1" applyFill="1" applyBorder="1" applyAlignment="1">
      <alignment/>
    </xf>
    <xf numFmtId="3" fontId="16" fillId="0" borderId="11" xfId="0" applyNumberFormat="1" applyFont="1" applyFill="1" applyBorder="1" applyAlignment="1">
      <alignment/>
    </xf>
    <xf numFmtId="0" fontId="19" fillId="0" borderId="0" xfId="0" applyFont="1" applyBorder="1" applyAlignment="1">
      <alignment wrapText="1"/>
    </xf>
    <xf numFmtId="3" fontId="16" fillId="0" borderId="0" xfId="50" applyNumberFormat="1" applyFont="1" applyBorder="1" applyAlignment="1">
      <alignment horizontal="right"/>
    </xf>
    <xf numFmtId="165" fontId="16" fillId="0" borderId="0" xfId="50" applyNumberFormat="1" applyFont="1" applyAlignment="1">
      <alignment/>
    </xf>
    <xf numFmtId="165" fontId="16" fillId="0" borderId="0" xfId="50" applyNumberFormat="1" applyFont="1" applyAlignment="1">
      <alignment horizontal="right"/>
    </xf>
    <xf numFmtId="165" fontId="16" fillId="0" borderId="0" xfId="0" applyNumberFormat="1" applyFont="1" applyBorder="1" applyAlignment="1">
      <alignment horizontal="right"/>
    </xf>
    <xf numFmtId="0" fontId="19" fillId="0" borderId="0" xfId="0" applyFont="1" applyAlignment="1">
      <alignment wrapText="1"/>
    </xf>
    <xf numFmtId="0" fontId="19" fillId="0" borderId="0" xfId="0" applyFont="1" applyAlignment="1">
      <alignment vertical="top" wrapText="1"/>
    </xf>
    <xf numFmtId="3" fontId="16" fillId="0" borderId="0" xfId="0" applyNumberFormat="1" applyFont="1" applyFill="1" applyAlignment="1">
      <alignment horizontal="right"/>
    </xf>
    <xf numFmtId="165" fontId="16" fillId="0" borderId="0" xfId="0" applyNumberFormat="1" applyFont="1" applyAlignment="1">
      <alignment horizontal="right"/>
    </xf>
    <xf numFmtId="165" fontId="16" fillId="0" borderId="0" xfId="0" applyNumberFormat="1" applyFont="1" applyFill="1" applyAlignment="1">
      <alignment/>
    </xf>
    <xf numFmtId="0" fontId="21" fillId="0" borderId="0" xfId="0" applyFont="1" applyAlignment="1">
      <alignment/>
    </xf>
    <xf numFmtId="0" fontId="13" fillId="0" borderId="0" xfId="0" applyFont="1" applyAlignment="1">
      <alignment/>
    </xf>
    <xf numFmtId="0" fontId="24" fillId="0" borderId="0" xfId="0" applyFont="1" applyAlignment="1">
      <alignment/>
    </xf>
    <xf numFmtId="0" fontId="16" fillId="0" borderId="11"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0" applyFont="1" applyFill="1" applyBorder="1" applyAlignment="1">
      <alignment/>
    </xf>
    <xf numFmtId="0" fontId="16" fillId="0" borderId="0" xfId="0" applyFont="1" applyFill="1" applyBorder="1" applyAlignment="1">
      <alignment/>
    </xf>
    <xf numFmtId="3" fontId="16" fillId="0" borderId="0" xfId="50" applyNumberFormat="1" applyFont="1" applyFill="1" applyBorder="1" applyAlignment="1">
      <alignment/>
    </xf>
    <xf numFmtId="0" fontId="0" fillId="0" borderId="0" xfId="0" applyFill="1" applyBorder="1" applyAlignment="1">
      <alignment/>
    </xf>
    <xf numFmtId="3" fontId="16" fillId="0" borderId="11" xfId="50" applyNumberFormat="1" applyFont="1" applyFill="1" applyBorder="1" applyAlignment="1">
      <alignment/>
    </xf>
    <xf numFmtId="165" fontId="16" fillId="0" borderId="11" xfId="0" applyNumberFormat="1" applyFont="1" applyFill="1" applyBorder="1" applyAlignment="1">
      <alignment/>
    </xf>
    <xf numFmtId="165" fontId="16" fillId="0" borderId="11" xfId="5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0" fontId="13" fillId="0" borderId="0" xfId="0" applyFont="1" applyFill="1" applyAlignment="1">
      <alignment/>
    </xf>
    <xf numFmtId="0" fontId="21" fillId="0" borderId="0" xfId="0" applyFont="1" applyAlignment="1">
      <alignment wrapText="1"/>
    </xf>
    <xf numFmtId="0" fontId="2" fillId="0" borderId="0" xfId="0" applyFont="1" applyAlignment="1">
      <alignment/>
    </xf>
    <xf numFmtId="0" fontId="2" fillId="0" borderId="0" xfId="0" applyFont="1" applyBorder="1" applyAlignment="1">
      <alignment/>
    </xf>
    <xf numFmtId="0" fontId="0" fillId="0" borderId="12" xfId="0" applyFont="1" applyBorder="1" applyAlignment="1">
      <alignment/>
    </xf>
    <xf numFmtId="3" fontId="16" fillId="0" borderId="11" xfId="50" applyNumberFormat="1" applyFont="1" applyBorder="1" applyAlignment="1">
      <alignment horizontal="right"/>
    </xf>
    <xf numFmtId="165" fontId="16" fillId="0" borderId="0" xfId="50" applyNumberFormat="1" applyFont="1" applyBorder="1" applyAlignment="1">
      <alignment horizontal="right"/>
    </xf>
    <xf numFmtId="165" fontId="16" fillId="0" borderId="11" xfId="50" applyNumberFormat="1" applyFont="1" applyBorder="1" applyAlignment="1">
      <alignment horizontal="right"/>
    </xf>
    <xf numFmtId="165" fontId="16" fillId="0" borderId="0" xfId="0" applyNumberFormat="1" applyFont="1" applyFill="1" applyAlignment="1">
      <alignment horizontal="right"/>
    </xf>
    <xf numFmtId="165" fontId="16" fillId="0" borderId="0" xfId="0" applyNumberFormat="1" applyFont="1" applyFill="1" applyBorder="1" applyAlignment="1">
      <alignment/>
    </xf>
    <xf numFmtId="0" fontId="16" fillId="0" borderId="0" xfId="0" applyFont="1" applyFill="1" applyAlignment="1">
      <alignment horizontal="right"/>
    </xf>
    <xf numFmtId="3" fontId="16" fillId="0" borderId="0" xfId="50" applyNumberFormat="1" applyFont="1" applyFill="1" applyAlignment="1">
      <alignment horizontal="right"/>
    </xf>
    <xf numFmtId="3" fontId="16" fillId="0" borderId="0" xfId="50" applyNumberFormat="1" applyFont="1" applyFill="1" applyBorder="1" applyAlignment="1">
      <alignment horizontal="right"/>
    </xf>
    <xf numFmtId="165" fontId="16" fillId="0" borderId="0" xfId="50" applyNumberFormat="1" applyFont="1" applyFill="1" applyAlignment="1">
      <alignment horizontal="right"/>
    </xf>
    <xf numFmtId="165" fontId="16" fillId="0" borderId="0" xfId="50" applyNumberFormat="1" applyFont="1" applyFill="1" applyBorder="1" applyAlignment="1">
      <alignment horizontal="right"/>
    </xf>
    <xf numFmtId="3" fontId="16" fillId="0" borderId="0" xfId="0" applyNumberFormat="1" applyFont="1" applyFill="1" applyBorder="1" applyAlignment="1">
      <alignment horizontal="right"/>
    </xf>
    <xf numFmtId="3" fontId="16" fillId="0" borderId="11" xfId="0" applyNumberFormat="1" applyFont="1" applyFill="1" applyBorder="1" applyAlignment="1">
      <alignment horizontal="right"/>
    </xf>
    <xf numFmtId="0" fontId="2" fillId="0" borderId="12" xfId="0" applyFont="1" applyBorder="1" applyAlignment="1">
      <alignment vertical="top" wrapText="1"/>
    </xf>
    <xf numFmtId="0" fontId="2" fillId="0" borderId="0" xfId="0" applyFont="1" applyAlignment="1">
      <alignment wrapText="1"/>
    </xf>
    <xf numFmtId="0" fontId="19" fillId="0" borderId="0" xfId="0" applyFont="1" applyAlignment="1">
      <alignment wrapText="1"/>
    </xf>
    <xf numFmtId="0" fontId="1" fillId="0" borderId="11" xfId="0" applyFont="1" applyBorder="1" applyAlignment="1">
      <alignment wrapText="1"/>
    </xf>
    <xf numFmtId="0" fontId="0" fillId="0" borderId="11" xfId="0" applyFont="1" applyBorder="1" applyAlignment="1">
      <alignment/>
    </xf>
    <xf numFmtId="0" fontId="2" fillId="0" borderId="12" xfId="0" applyFont="1" applyBorder="1" applyAlignment="1">
      <alignment wrapText="1"/>
    </xf>
    <xf numFmtId="0" fontId="0" fillId="0" borderId="12" xfId="0" applyBorder="1" applyAlignment="1">
      <alignment wrapText="1"/>
    </xf>
    <xf numFmtId="0" fontId="0" fillId="0" borderId="11" xfId="0" applyBorder="1" applyAlignment="1">
      <alignment/>
    </xf>
    <xf numFmtId="0" fontId="4" fillId="0" borderId="0" xfId="0" applyFont="1" applyAlignment="1">
      <alignment wrapText="1"/>
    </xf>
    <xf numFmtId="0" fontId="2" fillId="0" borderId="12" xfId="0" applyFont="1" applyBorder="1" applyAlignment="1">
      <alignment horizontal="left" wrapText="1"/>
    </xf>
    <xf numFmtId="0" fontId="19" fillId="0" borderId="12" xfId="0" applyFont="1" applyBorder="1" applyAlignment="1">
      <alignment horizontal="left" wrapText="1"/>
    </xf>
    <xf numFmtId="0" fontId="19" fillId="0" borderId="12" xfId="0" applyFont="1" applyBorder="1" applyAlignment="1">
      <alignment wrapText="1"/>
    </xf>
    <xf numFmtId="0" fontId="13" fillId="0" borderId="12" xfId="0" applyFont="1" applyBorder="1" applyAlignment="1">
      <alignment/>
    </xf>
    <xf numFmtId="0" fontId="0" fillId="0" borderId="11" xfId="0" applyBorder="1" applyAlignment="1">
      <alignment wrapText="1"/>
    </xf>
    <xf numFmtId="0" fontId="1" fillId="0" borderId="0" xfId="0" applyFont="1" applyBorder="1" applyAlignment="1">
      <alignment wrapText="1"/>
    </xf>
    <xf numFmtId="0" fontId="0" fillId="0" borderId="0" xfId="0" applyBorder="1" applyAlignment="1">
      <alignment/>
    </xf>
    <xf numFmtId="0" fontId="0" fillId="0" borderId="12" xfId="0" applyFont="1" applyBorder="1" applyAlignment="1">
      <alignment wrapText="1"/>
    </xf>
    <xf numFmtId="0" fontId="2" fillId="0" borderId="0" xfId="0" applyFont="1" applyBorder="1" applyAlignment="1">
      <alignment wrapText="1"/>
    </xf>
    <xf numFmtId="0" fontId="22" fillId="0" borderId="0" xfId="0" applyFont="1" applyBorder="1" applyAlignment="1">
      <alignment wrapText="1"/>
    </xf>
    <xf numFmtId="0" fontId="23" fillId="0" borderId="0" xfId="0" applyFont="1" applyBorder="1" applyAlignment="1">
      <alignment wrapText="1"/>
    </xf>
    <xf numFmtId="0" fontId="2" fillId="0" borderId="12" xfId="0" applyFont="1" applyFill="1" applyBorder="1" applyAlignment="1">
      <alignment horizontal="left"/>
    </xf>
    <xf numFmtId="0" fontId="22" fillId="0" borderId="12" xfId="0" applyFont="1" applyFill="1" applyBorder="1" applyAlignment="1">
      <alignment horizontal="left"/>
    </xf>
    <xf numFmtId="0" fontId="11" fillId="0" borderId="12"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2" fillId="0" borderId="12" xfId="0" applyFont="1" applyFill="1" applyBorder="1" applyAlignment="1">
      <alignment horizontal="left" wrapText="1"/>
    </xf>
    <xf numFmtId="0" fontId="20" fillId="0" borderId="0" xfId="0" applyFont="1" applyAlignment="1">
      <alignment wrapText="1"/>
    </xf>
    <xf numFmtId="0" fontId="0" fillId="0" borderId="0" xfId="0" applyFont="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wrapText="1"/>
    </xf>
    <xf numFmtId="0" fontId="1" fillId="0" borderId="11" xfId="0" applyFont="1" applyBorder="1" applyAlignment="1">
      <alignment horizontal="lef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20"/>
  <sheetViews>
    <sheetView tabSelected="1" zoomScaleSheetLayoutView="100" zoomScalePageLayoutView="0" workbookViewId="0" topLeftCell="A1">
      <selection activeCell="A1" sqref="A1"/>
    </sheetView>
  </sheetViews>
  <sheetFormatPr defaultColWidth="9.140625" defaultRowHeight="12.75"/>
  <cols>
    <col min="1" max="1" width="28.7109375" style="0" customWidth="1"/>
    <col min="2" max="2" width="10.7109375" style="0" bestFit="1" customWidth="1"/>
    <col min="3" max="4" width="11.28125" style="0" bestFit="1" customWidth="1"/>
    <col min="6" max="6" width="9.421875" style="0" customWidth="1"/>
    <col min="7" max="7" width="8.7109375" style="0" customWidth="1"/>
    <col min="9" max="9" width="12.28125" style="0" bestFit="1" customWidth="1"/>
    <col min="10" max="10" width="12.7109375" style="0" bestFit="1" customWidth="1"/>
    <col min="11" max="11" width="16.140625" style="0" bestFit="1" customWidth="1"/>
  </cols>
  <sheetData>
    <row r="1" ht="18">
      <c r="A1" s="9" t="s">
        <v>18</v>
      </c>
    </row>
    <row r="2" ht="12.75" customHeight="1">
      <c r="A2" s="9"/>
    </row>
    <row r="3" ht="12.75" customHeight="1">
      <c r="A3" s="9"/>
    </row>
    <row r="4" spans="1:5" ht="12.75" customHeight="1">
      <c r="A4" s="1" t="s">
        <v>19</v>
      </c>
      <c r="B4" s="4"/>
      <c r="C4" s="4"/>
      <c r="D4" s="4"/>
      <c r="E4" s="4"/>
    </row>
    <row r="5" spans="1:7" ht="30" customHeight="1">
      <c r="A5" s="137" t="s">
        <v>86</v>
      </c>
      <c r="B5" s="137"/>
      <c r="C5" s="137"/>
      <c r="D5" s="137"/>
      <c r="E5" s="137"/>
      <c r="F5" s="147"/>
      <c r="G5" s="147"/>
    </row>
    <row r="6" spans="1:7" ht="12.75" customHeight="1">
      <c r="A6" s="44"/>
      <c r="B6" s="45" t="s">
        <v>46</v>
      </c>
      <c r="C6" s="45" t="s">
        <v>47</v>
      </c>
      <c r="D6" s="45" t="s">
        <v>52</v>
      </c>
      <c r="E6" s="45" t="s">
        <v>53</v>
      </c>
      <c r="F6" s="45" t="s">
        <v>57</v>
      </c>
      <c r="G6" s="45" t="s">
        <v>58</v>
      </c>
    </row>
    <row r="7" spans="1:9" ht="16.5" customHeight="1">
      <c r="A7" s="46" t="s">
        <v>89</v>
      </c>
      <c r="B7" s="47">
        <v>2191.9</v>
      </c>
      <c r="C7" s="47">
        <v>1470.2</v>
      </c>
      <c r="D7" s="47">
        <v>2392.814099</v>
      </c>
      <c r="E7" s="47">
        <v>1516.849981</v>
      </c>
      <c r="F7" s="47">
        <v>2460.164</v>
      </c>
      <c r="G7" s="47">
        <v>1555.891</v>
      </c>
      <c r="I7" s="31"/>
    </row>
    <row r="8" spans="1:9" ht="12.75" customHeight="1">
      <c r="A8" s="48" t="s">
        <v>90</v>
      </c>
      <c r="B8" s="49">
        <v>2192.4</v>
      </c>
      <c r="C8" s="49">
        <v>1471.1</v>
      </c>
      <c r="D8" s="49">
        <v>2395.8756602</v>
      </c>
      <c r="E8" s="49">
        <v>1516.201142</v>
      </c>
      <c r="F8" s="49">
        <v>2460.559</v>
      </c>
      <c r="G8" s="49">
        <v>1554.391</v>
      </c>
      <c r="I8" s="31"/>
    </row>
    <row r="9" spans="1:7" ht="70.5" customHeight="1">
      <c r="A9" s="139" t="s">
        <v>87</v>
      </c>
      <c r="B9" s="139"/>
      <c r="C9" s="139"/>
      <c r="D9" s="139"/>
      <c r="E9" s="150"/>
      <c r="F9" s="150"/>
      <c r="G9" s="150"/>
    </row>
    <row r="10" spans="1:7" ht="12.75" customHeight="1">
      <c r="A10" s="29"/>
      <c r="B10" s="54"/>
      <c r="C10" s="54"/>
      <c r="D10" s="54"/>
      <c r="E10" s="55"/>
      <c r="F10" s="54"/>
      <c r="G10" s="55"/>
    </row>
    <row r="11" spans="1:8" ht="12.75" customHeight="1">
      <c r="A11" s="29"/>
      <c r="B11" s="57"/>
      <c r="C11" s="57"/>
      <c r="D11" s="57"/>
      <c r="E11" s="57"/>
      <c r="F11" s="57"/>
      <c r="G11" s="57"/>
      <c r="H11" s="20"/>
    </row>
    <row r="12" ht="13.5" customHeight="1">
      <c r="A12" s="9"/>
    </row>
    <row r="13" s="10" customFormat="1" ht="12.75">
      <c r="A13" s="1" t="s">
        <v>20</v>
      </c>
    </row>
    <row r="14" spans="1:7" s="1" customFormat="1" ht="30" customHeight="1">
      <c r="A14" s="148" t="s">
        <v>88</v>
      </c>
      <c r="B14" s="148"/>
      <c r="C14" s="148"/>
      <c r="D14" s="148"/>
      <c r="E14" s="148"/>
      <c r="F14" s="149"/>
      <c r="G14" s="149"/>
    </row>
    <row r="15" spans="1:12" s="1" customFormat="1" ht="15.75" customHeight="1">
      <c r="A15" s="72"/>
      <c r="B15" s="73" t="s">
        <v>57</v>
      </c>
      <c r="C15" s="72"/>
      <c r="D15" s="72"/>
      <c r="E15" s="73" t="s">
        <v>58</v>
      </c>
      <c r="F15" s="74"/>
      <c r="G15" s="74"/>
      <c r="J15" s="27"/>
      <c r="K15" s="64"/>
      <c r="L15" s="64"/>
    </row>
    <row r="16" spans="1:12" s="4" customFormat="1" ht="15.75" customHeight="1">
      <c r="A16" s="75"/>
      <c r="B16" s="68" t="s">
        <v>49</v>
      </c>
      <c r="C16" s="68" t="s">
        <v>50</v>
      </c>
      <c r="D16" s="68" t="s">
        <v>2</v>
      </c>
      <c r="E16" s="68" t="s">
        <v>49</v>
      </c>
      <c r="F16" s="68" t="s">
        <v>50</v>
      </c>
      <c r="G16" s="68" t="s">
        <v>2</v>
      </c>
      <c r="H16" s="11"/>
      <c r="J16" s="61"/>
      <c r="K16" s="19"/>
      <c r="L16" s="19"/>
    </row>
    <row r="17" spans="1:12" ht="16.5" customHeight="1">
      <c r="A17" s="46" t="s">
        <v>16</v>
      </c>
      <c r="B17" s="66">
        <v>186677</v>
      </c>
      <c r="C17" s="66">
        <v>196324</v>
      </c>
      <c r="D17" s="66">
        <f>SUM(B17:C17)</f>
        <v>383001</v>
      </c>
      <c r="E17" s="66">
        <v>178022</v>
      </c>
      <c r="F17" s="66">
        <v>189246</v>
      </c>
      <c r="G17" s="43">
        <f>SUM(E17:F17)</f>
        <v>367268</v>
      </c>
      <c r="I17" s="17"/>
      <c r="J17" s="63"/>
      <c r="K17" s="20"/>
      <c r="L17" s="20"/>
    </row>
    <row r="18" spans="1:12" ht="16.5" customHeight="1">
      <c r="A18" s="46" t="s">
        <v>9</v>
      </c>
      <c r="B18" s="66">
        <v>4329</v>
      </c>
      <c r="C18" s="66">
        <v>2858</v>
      </c>
      <c r="D18" s="66">
        <f>SUM(B18:C18)</f>
        <v>7187</v>
      </c>
      <c r="E18" s="66">
        <v>4366</v>
      </c>
      <c r="F18" s="66">
        <v>2751</v>
      </c>
      <c r="G18" s="43">
        <f>SUM(E18:F18)</f>
        <v>7117</v>
      </c>
      <c r="I18" s="17"/>
      <c r="J18" s="63"/>
      <c r="K18" s="20"/>
      <c r="L18" s="20"/>
    </row>
    <row r="19" spans="1:12" ht="16.5" customHeight="1">
      <c r="A19" s="48" t="s">
        <v>8</v>
      </c>
      <c r="B19" s="69">
        <v>4604</v>
      </c>
      <c r="C19" s="69">
        <v>5321</v>
      </c>
      <c r="D19" s="69">
        <f>SUM(B19:C19)</f>
        <v>9925</v>
      </c>
      <c r="E19" s="69">
        <v>3800</v>
      </c>
      <c r="F19" s="69">
        <v>4664</v>
      </c>
      <c r="G19" s="50">
        <f>SUM(E19:F19)</f>
        <v>8464</v>
      </c>
      <c r="I19" s="17"/>
      <c r="J19" s="61"/>
      <c r="K19" s="20"/>
      <c r="L19" s="20"/>
    </row>
    <row r="20" spans="1:12" s="119" customFormat="1" ht="11.25">
      <c r="A20" s="154" t="s">
        <v>91</v>
      </c>
      <c r="B20" s="155"/>
      <c r="C20" s="155"/>
      <c r="D20" s="155"/>
      <c r="E20" s="155"/>
      <c r="F20" s="155"/>
      <c r="G20" s="155"/>
      <c r="J20" s="120"/>
      <c r="K20" s="120"/>
      <c r="L20" s="120"/>
    </row>
    <row r="21" spans="10:12" ht="12.75">
      <c r="J21" s="63"/>
      <c r="K21" s="20"/>
      <c r="L21" s="20"/>
    </row>
    <row r="22" spans="10:12" ht="12.75">
      <c r="J22" s="63"/>
      <c r="K22" s="20"/>
      <c r="L22" s="20"/>
    </row>
    <row r="23" spans="10:12" ht="12.75">
      <c r="J23" s="63"/>
      <c r="K23" s="20"/>
      <c r="L23" s="20"/>
    </row>
    <row r="24" spans="1:12" s="1" customFormat="1" ht="12.75">
      <c r="A24" s="1" t="s">
        <v>21</v>
      </c>
      <c r="J24" s="61"/>
      <c r="K24" s="27"/>
      <c r="L24" s="27"/>
    </row>
    <row r="25" spans="1:10" s="1" customFormat="1" ht="30" customHeight="1">
      <c r="A25" s="137" t="s">
        <v>92</v>
      </c>
      <c r="B25" s="137"/>
      <c r="C25" s="137"/>
      <c r="D25" s="137"/>
      <c r="E25" s="137"/>
      <c r="F25" s="137"/>
      <c r="G25" s="137"/>
      <c r="H25" s="14"/>
      <c r="I25" s="7"/>
      <c r="J25" s="7"/>
    </row>
    <row r="26" spans="1:14" s="4" customFormat="1" ht="15.75" customHeight="1">
      <c r="A26" s="72"/>
      <c r="B26" s="73" t="s">
        <v>57</v>
      </c>
      <c r="C26" s="72"/>
      <c r="D26" s="72"/>
      <c r="E26" s="73" t="s">
        <v>58</v>
      </c>
      <c r="F26" s="74"/>
      <c r="G26" s="74"/>
      <c r="H26" s="11"/>
      <c r="L26" s="19"/>
      <c r="M26" s="64"/>
      <c r="N26" s="64"/>
    </row>
    <row r="27" spans="1:14" s="4" customFormat="1" ht="15.75" customHeight="1">
      <c r="A27" s="75"/>
      <c r="B27" s="68" t="s">
        <v>49</v>
      </c>
      <c r="C27" s="68" t="s">
        <v>50</v>
      </c>
      <c r="D27" s="68" t="s">
        <v>2</v>
      </c>
      <c r="E27" s="68" t="s">
        <v>49</v>
      </c>
      <c r="F27" s="68" t="s">
        <v>50</v>
      </c>
      <c r="G27" s="68" t="s">
        <v>2</v>
      </c>
      <c r="H27" s="11"/>
      <c r="L27" s="61"/>
      <c r="M27" s="19"/>
      <c r="N27" s="19"/>
    </row>
    <row r="28" spans="1:14" s="4" customFormat="1" ht="16.5" customHeight="1">
      <c r="A28" s="46" t="s">
        <v>16</v>
      </c>
      <c r="B28" s="47">
        <v>1146.883</v>
      </c>
      <c r="C28" s="47">
        <v>1202.108</v>
      </c>
      <c r="D28" s="47">
        <f>SUM(B28:C28)</f>
        <v>2348.991</v>
      </c>
      <c r="E28" s="47">
        <v>718.579</v>
      </c>
      <c r="F28" s="47">
        <v>764.181</v>
      </c>
      <c r="G28" s="51">
        <f>SUM(E28:F28)</f>
        <v>1482.76</v>
      </c>
      <c r="H28" s="6"/>
      <c r="L28" s="76"/>
      <c r="M28" s="19"/>
      <c r="N28" s="19"/>
    </row>
    <row r="29" spans="1:14" s="4" customFormat="1" ht="16.5" customHeight="1">
      <c r="A29" s="52" t="s">
        <v>9</v>
      </c>
      <c r="B29" s="47">
        <v>33.862</v>
      </c>
      <c r="C29" s="47">
        <v>22.48</v>
      </c>
      <c r="D29" s="47">
        <f>SUM(B29:C29)</f>
        <v>56.342</v>
      </c>
      <c r="E29" s="47">
        <v>26.379</v>
      </c>
      <c r="F29" s="47">
        <v>16.71</v>
      </c>
      <c r="G29" s="51">
        <f>SUM(E29:F29)</f>
        <v>43.089</v>
      </c>
      <c r="H29" s="6"/>
      <c r="L29" s="61"/>
      <c r="M29" s="19"/>
      <c r="N29" s="19"/>
    </row>
    <row r="30" spans="1:14" s="4" customFormat="1" ht="16.5" customHeight="1">
      <c r="A30" s="61" t="s">
        <v>8</v>
      </c>
      <c r="B30" s="55">
        <v>22.693</v>
      </c>
      <c r="C30" s="55">
        <v>26.637</v>
      </c>
      <c r="D30" s="55">
        <f>SUM(B30:C30)</f>
        <v>49.33</v>
      </c>
      <c r="E30" s="55">
        <v>12.02</v>
      </c>
      <c r="F30" s="55">
        <v>14.968</v>
      </c>
      <c r="G30" s="57">
        <f>SUM(E30:F30)</f>
        <v>26.988</v>
      </c>
      <c r="H30" s="6"/>
      <c r="L30" s="61"/>
      <c r="M30" s="19"/>
      <c r="N30" s="19"/>
    </row>
    <row r="31" spans="1:14" s="4" customFormat="1" ht="16.5" customHeight="1">
      <c r="A31" s="48" t="s">
        <v>2</v>
      </c>
      <c r="B31" s="49">
        <f aca="true" t="shared" si="0" ref="B31:G31">SUM(B28:B30)</f>
        <v>1203.438</v>
      </c>
      <c r="C31" s="49">
        <f t="shared" si="0"/>
        <v>1251.225</v>
      </c>
      <c r="D31" s="49">
        <f t="shared" si="0"/>
        <v>2454.663</v>
      </c>
      <c r="E31" s="49">
        <f>SUM(E28:E30)</f>
        <v>756.978</v>
      </c>
      <c r="F31" s="49">
        <f t="shared" si="0"/>
        <v>795.859</v>
      </c>
      <c r="G31" s="49">
        <f t="shared" si="0"/>
        <v>1552.837</v>
      </c>
      <c r="H31" s="6"/>
      <c r="L31" s="61"/>
      <c r="M31" s="19"/>
      <c r="N31" s="19"/>
    </row>
    <row r="32" spans="1:8" s="4" customFormat="1" ht="12.75" customHeight="1">
      <c r="A32" s="61"/>
      <c r="B32" s="57"/>
      <c r="C32" s="57"/>
      <c r="D32" s="57"/>
      <c r="E32" s="57"/>
      <c r="F32" s="57"/>
      <c r="G32" s="57"/>
      <c r="H32" s="13"/>
    </row>
    <row r="34" spans="1:8" ht="12.75">
      <c r="A34" s="3"/>
      <c r="B34" s="3"/>
      <c r="C34" s="3"/>
      <c r="D34" s="3"/>
      <c r="E34" s="3"/>
      <c r="F34" s="3"/>
      <c r="G34" s="3"/>
      <c r="H34" s="3"/>
    </row>
    <row r="35" ht="12.75">
      <c r="A35" s="1" t="s">
        <v>62</v>
      </c>
    </row>
    <row r="36" spans="1:7" ht="30" customHeight="1">
      <c r="A36" s="137" t="s">
        <v>93</v>
      </c>
      <c r="B36" s="137"/>
      <c r="C36" s="137"/>
      <c r="D36" s="137"/>
      <c r="E36" s="137"/>
      <c r="F36" s="141"/>
      <c r="G36" s="141"/>
    </row>
    <row r="37" spans="1:13" ht="15.75" customHeight="1">
      <c r="A37" s="72"/>
      <c r="B37" s="73" t="s">
        <v>57</v>
      </c>
      <c r="C37" s="72"/>
      <c r="D37" s="72"/>
      <c r="E37" s="73" t="s">
        <v>58</v>
      </c>
      <c r="F37" s="74"/>
      <c r="G37" s="74"/>
      <c r="J37" s="32"/>
      <c r="K37" s="32"/>
      <c r="L37" s="32"/>
      <c r="M37" s="32"/>
    </row>
    <row r="38" spans="1:13" ht="15.75" customHeight="1">
      <c r="A38" s="75"/>
      <c r="B38" s="68" t="s">
        <v>49</v>
      </c>
      <c r="C38" s="68" t="s">
        <v>50</v>
      </c>
      <c r="D38" s="68" t="s">
        <v>2</v>
      </c>
      <c r="E38" s="68" t="s">
        <v>49</v>
      </c>
      <c r="F38" s="68" t="s">
        <v>50</v>
      </c>
      <c r="G38" s="68" t="s">
        <v>2</v>
      </c>
      <c r="J38" s="32"/>
      <c r="K38" s="32"/>
      <c r="L38" s="32"/>
      <c r="M38" s="32"/>
    </row>
    <row r="39" spans="1:13" ht="16.5" customHeight="1">
      <c r="A39" s="46" t="s">
        <v>3</v>
      </c>
      <c r="B39" s="66">
        <v>186619</v>
      </c>
      <c r="C39" s="66">
        <v>196276</v>
      </c>
      <c r="D39" s="66">
        <f>SUM(B39:C39)</f>
        <v>382895</v>
      </c>
      <c r="E39" s="66">
        <v>178312</v>
      </c>
      <c r="F39" s="66">
        <v>189499</v>
      </c>
      <c r="G39" s="66">
        <f>SUM(E39:F39)</f>
        <v>367811</v>
      </c>
      <c r="J39" s="32"/>
      <c r="K39" s="32"/>
      <c r="L39" s="32"/>
      <c r="M39" s="32"/>
    </row>
    <row r="40" spans="1:13" ht="16.5" customHeight="1">
      <c r="A40" s="46" t="s">
        <v>94</v>
      </c>
      <c r="B40" s="88">
        <v>398</v>
      </c>
      <c r="C40" s="88">
        <v>258</v>
      </c>
      <c r="D40" s="66">
        <f>SUM(B40:C40)</f>
        <v>656</v>
      </c>
      <c r="E40" s="43">
        <v>284</v>
      </c>
      <c r="F40" s="43">
        <v>190</v>
      </c>
      <c r="G40" s="66">
        <f>SUM(E40:F40)</f>
        <v>474</v>
      </c>
      <c r="J40" s="32"/>
      <c r="K40" s="32"/>
      <c r="L40" s="32"/>
      <c r="M40" s="32"/>
    </row>
    <row r="41" spans="1:13" ht="16.5" customHeight="1">
      <c r="A41" s="46" t="s">
        <v>95</v>
      </c>
      <c r="B41" s="88">
        <v>231</v>
      </c>
      <c r="C41" s="88">
        <v>217</v>
      </c>
      <c r="D41" s="66">
        <f>SUM(B41:C41)</f>
        <v>448</v>
      </c>
      <c r="E41" s="43">
        <v>217</v>
      </c>
      <c r="F41" s="43">
        <v>201</v>
      </c>
      <c r="G41" s="66">
        <f>SUM(E41:F41)</f>
        <v>418</v>
      </c>
      <c r="J41" s="32"/>
      <c r="K41" s="32"/>
      <c r="L41" s="32"/>
      <c r="M41" s="32"/>
    </row>
    <row r="42" spans="1:13" s="106" customFormat="1" ht="16.5" customHeight="1">
      <c r="A42" s="105" t="s">
        <v>2</v>
      </c>
      <c r="B42" s="91">
        <f>SUM(B39:B41)</f>
        <v>187248</v>
      </c>
      <c r="C42" s="91">
        <f>SUM(C39:C41)</f>
        <v>196751</v>
      </c>
      <c r="D42" s="112">
        <f>SUM(B42:C42)</f>
        <v>383999</v>
      </c>
      <c r="E42" s="91">
        <f>SUM(E39:E41)</f>
        <v>178813</v>
      </c>
      <c r="F42" s="91">
        <f>SUM(F39:F41)</f>
        <v>189890</v>
      </c>
      <c r="G42" s="91">
        <f>SUM(E42:F42)</f>
        <v>368703</v>
      </c>
      <c r="J42" s="111"/>
      <c r="K42" s="111"/>
      <c r="L42" s="111"/>
      <c r="M42" s="111"/>
    </row>
    <row r="43" spans="1:13" ht="37.5" customHeight="1">
      <c r="A43" s="151" t="s">
        <v>96</v>
      </c>
      <c r="B43" s="152"/>
      <c r="C43" s="152"/>
      <c r="D43" s="153"/>
      <c r="E43" s="153"/>
      <c r="F43" s="153"/>
      <c r="G43" s="153"/>
      <c r="J43" s="20"/>
      <c r="K43" s="20"/>
      <c r="L43" s="20"/>
      <c r="M43" s="20"/>
    </row>
    <row r="44" spans="1:13" ht="12.75">
      <c r="A44" s="3"/>
      <c r="J44" s="20"/>
      <c r="K44" s="20"/>
      <c r="L44" s="20"/>
      <c r="M44" s="20"/>
    </row>
    <row r="45" spans="1:13" ht="12.75">
      <c r="A45" s="3"/>
      <c r="J45" s="20"/>
      <c r="K45" s="20"/>
      <c r="L45" s="20"/>
      <c r="M45" s="20"/>
    </row>
    <row r="46" spans="1:13" ht="12.75">
      <c r="A46" s="3"/>
      <c r="J46" s="20"/>
      <c r="K46" s="20"/>
      <c r="L46" s="20"/>
      <c r="M46" s="20"/>
    </row>
    <row r="47" ht="12.75">
      <c r="A47" s="1" t="s">
        <v>61</v>
      </c>
    </row>
    <row r="48" spans="1:7" ht="30" customHeight="1">
      <c r="A48" s="137" t="s">
        <v>97</v>
      </c>
      <c r="B48" s="137"/>
      <c r="C48" s="137"/>
      <c r="D48" s="137"/>
      <c r="E48" s="137"/>
      <c r="F48" s="141"/>
      <c r="G48" s="141"/>
    </row>
    <row r="49" spans="1:13" ht="15.75" customHeight="1">
      <c r="A49" s="72"/>
      <c r="B49" s="73" t="s">
        <v>57</v>
      </c>
      <c r="C49" s="72"/>
      <c r="D49" s="72"/>
      <c r="E49" s="73" t="s">
        <v>58</v>
      </c>
      <c r="F49" s="74"/>
      <c r="G49" s="74"/>
      <c r="J49" s="32"/>
      <c r="K49" s="32"/>
      <c r="L49" s="32"/>
      <c r="M49" s="32"/>
    </row>
    <row r="50" spans="1:13" ht="15.75" customHeight="1">
      <c r="A50" s="75"/>
      <c r="B50" s="68" t="s">
        <v>49</v>
      </c>
      <c r="C50" s="68" t="s">
        <v>50</v>
      </c>
      <c r="D50" s="68" t="s">
        <v>2</v>
      </c>
      <c r="E50" s="68" t="s">
        <v>49</v>
      </c>
      <c r="F50" s="68" t="s">
        <v>50</v>
      </c>
      <c r="G50" s="68" t="s">
        <v>2</v>
      </c>
      <c r="J50" s="32"/>
      <c r="K50" s="32"/>
      <c r="L50" s="32"/>
      <c r="M50" s="32"/>
    </row>
    <row r="51" spans="1:13" ht="16.5" customHeight="1">
      <c r="A51" s="46" t="s">
        <v>3</v>
      </c>
      <c r="B51" s="94">
        <v>1201.753</v>
      </c>
      <c r="C51" s="94">
        <v>1249.929</v>
      </c>
      <c r="D51" s="94">
        <f>SUM(D54)</f>
        <v>2454.663</v>
      </c>
      <c r="E51" s="94">
        <v>755.951</v>
      </c>
      <c r="F51" s="94">
        <v>795.07</v>
      </c>
      <c r="G51" s="94">
        <f>SUM(E51:F51)</f>
        <v>1551.0210000000002</v>
      </c>
      <c r="J51" s="32"/>
      <c r="K51" s="32"/>
      <c r="L51" s="32"/>
      <c r="M51" s="32"/>
    </row>
    <row r="52" spans="1:13" ht="16.5" customHeight="1">
      <c r="A52" s="46" t="s">
        <v>111</v>
      </c>
      <c r="B52" s="95">
        <v>1.161</v>
      </c>
      <c r="C52" s="95">
        <v>0.784</v>
      </c>
      <c r="D52" s="100">
        <f>SUM(B52:C52)</f>
        <v>1.945</v>
      </c>
      <c r="E52" s="47">
        <v>0.665</v>
      </c>
      <c r="F52" s="47">
        <v>0.472</v>
      </c>
      <c r="G52" s="94">
        <f>SUM(E52:F52)</f>
        <v>1.137</v>
      </c>
      <c r="J52" s="32"/>
      <c r="K52" s="32"/>
      <c r="L52" s="32"/>
      <c r="M52" s="32"/>
    </row>
    <row r="53" spans="1:13" ht="16.5" customHeight="1">
      <c r="A53" s="46" t="s">
        <v>98</v>
      </c>
      <c r="B53" s="95">
        <v>0.524</v>
      </c>
      <c r="C53" s="95">
        <v>0.512</v>
      </c>
      <c r="D53" s="100">
        <f>SUM(B53:C53)</f>
        <v>1.036</v>
      </c>
      <c r="E53" s="47">
        <v>0.363</v>
      </c>
      <c r="F53" s="47">
        <v>0.316</v>
      </c>
      <c r="G53" s="94">
        <f>SUM(E53:F53)</f>
        <v>0.679</v>
      </c>
      <c r="J53" s="32"/>
      <c r="K53" s="32"/>
      <c r="L53" s="32"/>
      <c r="M53" s="32"/>
    </row>
    <row r="54" spans="1:13" s="106" customFormat="1" ht="16.5" customHeight="1">
      <c r="A54" s="105" t="s">
        <v>2</v>
      </c>
      <c r="B54" s="113">
        <f>SUM(B51:B53)</f>
        <v>1203.4379999999999</v>
      </c>
      <c r="C54" s="113">
        <f>SUM(C51:C53)</f>
        <v>1251.2250000000001</v>
      </c>
      <c r="D54" s="114">
        <f>SUM(B54:C54)</f>
        <v>2454.663</v>
      </c>
      <c r="E54" s="113">
        <f>SUM(E51:E53)</f>
        <v>756.979</v>
      </c>
      <c r="F54" s="113">
        <f>SUM(F51:F53)</f>
        <v>795.8580000000001</v>
      </c>
      <c r="G54" s="113">
        <f>SUM(E54:F54)</f>
        <v>1552.837</v>
      </c>
      <c r="H54" s="117"/>
      <c r="J54" s="111"/>
      <c r="K54" s="111"/>
      <c r="L54" s="111"/>
      <c r="M54" s="111"/>
    </row>
    <row r="55" spans="1:13" ht="27" customHeight="1">
      <c r="A55" s="151" t="s">
        <v>99</v>
      </c>
      <c r="B55" s="152"/>
      <c r="C55" s="152"/>
      <c r="D55" s="153"/>
      <c r="E55" s="153"/>
      <c r="F55" s="153"/>
      <c r="G55" s="153"/>
      <c r="J55" s="20"/>
      <c r="K55" s="20"/>
      <c r="L55" s="20"/>
      <c r="M55" s="20"/>
    </row>
    <row r="56" spans="1:7" s="111" customFormat="1" ht="12.75" customHeight="1">
      <c r="A56" s="109"/>
      <c r="B56" s="90"/>
      <c r="C56" s="90"/>
      <c r="D56" s="110"/>
      <c r="E56" s="90"/>
      <c r="F56" s="90"/>
      <c r="G56" s="90"/>
    </row>
    <row r="57" spans="1:7" s="111" customFormat="1" ht="12.75" customHeight="1">
      <c r="A57" s="109"/>
      <c r="B57" s="90"/>
      <c r="C57" s="90"/>
      <c r="D57" s="110"/>
      <c r="E57" s="90"/>
      <c r="F57" s="90"/>
      <c r="G57" s="90"/>
    </row>
    <row r="58" spans="1:13" ht="12.75">
      <c r="A58" s="3"/>
      <c r="B58" s="3"/>
      <c r="C58" s="3"/>
      <c r="D58" s="3"/>
      <c r="E58" s="3"/>
      <c r="J58" s="20"/>
      <c r="K58" s="20"/>
      <c r="L58" s="20"/>
      <c r="M58" s="20"/>
    </row>
    <row r="59" spans="1:13" ht="12.75">
      <c r="A59" s="1" t="s">
        <v>22</v>
      </c>
      <c r="B59" s="1"/>
      <c r="C59" s="1"/>
      <c r="D59" s="1"/>
      <c r="E59" s="1"/>
      <c r="J59" s="20"/>
      <c r="K59" s="20"/>
      <c r="L59" s="20"/>
      <c r="M59" s="20"/>
    </row>
    <row r="60" spans="1:13" ht="30" customHeight="1">
      <c r="A60" s="137" t="s">
        <v>100</v>
      </c>
      <c r="B60" s="137"/>
      <c r="C60" s="137"/>
      <c r="D60" s="137"/>
      <c r="E60" s="141"/>
      <c r="F60" s="141"/>
      <c r="G60" s="141"/>
      <c r="J60" s="20"/>
      <c r="K60" s="20"/>
      <c r="L60" s="20"/>
      <c r="M60" s="20"/>
    </row>
    <row r="61" spans="1:13" ht="15.75" customHeight="1">
      <c r="A61" s="64"/>
      <c r="B61" s="64" t="s">
        <v>57</v>
      </c>
      <c r="C61" s="64"/>
      <c r="D61" s="64"/>
      <c r="E61" s="64" t="s">
        <v>58</v>
      </c>
      <c r="F61" s="64"/>
      <c r="G61" s="64"/>
      <c r="J61" s="20"/>
      <c r="K61" s="20"/>
      <c r="L61" s="20"/>
      <c r="M61" s="20"/>
    </row>
    <row r="62" spans="1:13" ht="15.75" customHeight="1">
      <c r="A62" s="68"/>
      <c r="B62" s="68" t="s">
        <v>49</v>
      </c>
      <c r="C62" s="68" t="s">
        <v>50</v>
      </c>
      <c r="D62" s="68" t="s">
        <v>2</v>
      </c>
      <c r="E62" s="68" t="s">
        <v>49</v>
      </c>
      <c r="F62" s="68" t="s">
        <v>50</v>
      </c>
      <c r="G62" s="68" t="s">
        <v>2</v>
      </c>
      <c r="J62" s="20"/>
      <c r="K62" s="20"/>
      <c r="L62" s="20"/>
      <c r="M62" s="20"/>
    </row>
    <row r="63" spans="1:13" ht="16.5" customHeight="1">
      <c r="A63" s="46" t="s">
        <v>48</v>
      </c>
      <c r="B63" s="66">
        <v>1193</v>
      </c>
      <c r="C63" s="66">
        <f>1+1+721</f>
        <v>723</v>
      </c>
      <c r="D63" s="65">
        <f aca="true" t="shared" si="1" ref="D63:D68">SUM(B63:C63)</f>
        <v>1916</v>
      </c>
      <c r="E63" s="65">
        <f>2+1+33+46448</f>
        <v>46484</v>
      </c>
      <c r="F63" s="65">
        <f>1+1+1+23+48090</f>
        <v>48116</v>
      </c>
      <c r="G63" s="65">
        <f aca="true" t="shared" si="2" ref="G63:G68">SUM(E63:F63)</f>
        <v>94600</v>
      </c>
      <c r="H63" s="17"/>
      <c r="J63" s="30"/>
      <c r="K63" s="16"/>
      <c r="L63" s="18"/>
      <c r="M63" s="18"/>
    </row>
    <row r="64" spans="1:13" ht="12.75">
      <c r="A64" s="46" t="s">
        <v>7</v>
      </c>
      <c r="B64" s="66">
        <v>58815</v>
      </c>
      <c r="C64" s="66">
        <v>61106</v>
      </c>
      <c r="D64" s="65">
        <f t="shared" si="1"/>
        <v>119921</v>
      </c>
      <c r="E64" s="65">
        <v>60590</v>
      </c>
      <c r="F64" s="65">
        <v>64282</v>
      </c>
      <c r="G64" s="65">
        <f t="shared" si="2"/>
        <v>124872</v>
      </c>
      <c r="J64" s="30"/>
      <c r="K64" s="16"/>
      <c r="L64" s="18"/>
      <c r="M64" s="18"/>
    </row>
    <row r="65" spans="1:13" ht="12.75">
      <c r="A65" s="46" t="s">
        <v>6</v>
      </c>
      <c r="B65" s="66">
        <v>60842</v>
      </c>
      <c r="C65" s="66">
        <v>63921</v>
      </c>
      <c r="D65" s="65">
        <f t="shared" si="1"/>
        <v>124763</v>
      </c>
      <c r="E65" s="65">
        <v>58685</v>
      </c>
      <c r="F65" s="65">
        <v>62484</v>
      </c>
      <c r="G65" s="65">
        <f t="shared" si="2"/>
        <v>121169</v>
      </c>
      <c r="J65" s="30"/>
      <c r="K65" s="16"/>
      <c r="L65" s="18"/>
      <c r="M65" s="18"/>
    </row>
    <row r="66" spans="1:13" ht="12.75">
      <c r="A66" s="46" t="s">
        <v>5</v>
      </c>
      <c r="B66" s="66">
        <v>54358</v>
      </c>
      <c r="C66" s="66">
        <v>57673</v>
      </c>
      <c r="D66" s="65">
        <f t="shared" si="1"/>
        <v>112031</v>
      </c>
      <c r="E66" s="65">
        <v>12523</v>
      </c>
      <c r="F66" s="65">
        <v>14588</v>
      </c>
      <c r="G66" s="65">
        <f t="shared" si="2"/>
        <v>27111</v>
      </c>
      <c r="J66" s="30"/>
      <c r="K66" s="16"/>
      <c r="L66" s="18"/>
      <c r="M66" s="18"/>
    </row>
    <row r="67" spans="1:13" ht="12.75">
      <c r="A67" s="46" t="s">
        <v>12</v>
      </c>
      <c r="B67" s="66">
        <v>11532</v>
      </c>
      <c r="C67" s="88">
        <v>12953</v>
      </c>
      <c r="D67" s="65">
        <f t="shared" si="1"/>
        <v>24485</v>
      </c>
      <c r="E67" s="93">
        <v>111</v>
      </c>
      <c r="F67" s="65">
        <v>90</v>
      </c>
      <c r="G67" s="65">
        <f t="shared" si="2"/>
        <v>201</v>
      </c>
      <c r="J67" s="30"/>
      <c r="K67" s="16"/>
      <c r="L67" s="18"/>
      <c r="M67" s="33"/>
    </row>
    <row r="68" spans="1:13" s="106" customFormat="1" ht="15.75" customHeight="1">
      <c r="A68" s="105" t="s">
        <v>2</v>
      </c>
      <c r="B68" s="91">
        <f>SUM(B63:B67)</f>
        <v>186740</v>
      </c>
      <c r="C68" s="91">
        <f>SUM(C63:C67)</f>
        <v>196376</v>
      </c>
      <c r="D68" s="91">
        <f t="shared" si="1"/>
        <v>383116</v>
      </c>
      <c r="E68" s="91">
        <f>SUM(E63:E67)</f>
        <v>178393</v>
      </c>
      <c r="F68" s="91">
        <f>SUM(F63:F67)</f>
        <v>189560</v>
      </c>
      <c r="G68" s="91">
        <f t="shared" si="2"/>
        <v>367953</v>
      </c>
      <c r="I68" s="107"/>
      <c r="J68" s="108"/>
      <c r="K68" s="42"/>
      <c r="L68" s="42"/>
      <c r="M68" s="42"/>
    </row>
    <row r="70" spans="2:7" ht="12.75">
      <c r="B70" s="17"/>
      <c r="C70" s="17"/>
      <c r="D70" s="17"/>
      <c r="E70" s="17"/>
      <c r="F70" s="17"/>
      <c r="G70" s="17"/>
    </row>
    <row r="72" spans="1:13" ht="12.75">
      <c r="A72" s="1" t="s">
        <v>23</v>
      </c>
      <c r="B72" s="1"/>
      <c r="C72" s="1"/>
      <c r="D72" s="1"/>
      <c r="E72" s="1"/>
      <c r="J72" s="20"/>
      <c r="K72" s="20"/>
      <c r="L72" s="20"/>
      <c r="M72" s="20"/>
    </row>
    <row r="73" spans="1:13" ht="30" customHeight="1">
      <c r="A73" s="137" t="s">
        <v>101</v>
      </c>
      <c r="B73" s="137"/>
      <c r="C73" s="137"/>
      <c r="D73" s="137"/>
      <c r="E73" s="141"/>
      <c r="F73" s="141"/>
      <c r="G73" s="141"/>
      <c r="J73" s="20"/>
      <c r="K73" s="20"/>
      <c r="L73" s="20"/>
      <c r="M73" s="20"/>
    </row>
    <row r="74" spans="1:13" ht="15.75" customHeight="1">
      <c r="A74" s="64"/>
      <c r="B74" s="64" t="s">
        <v>57</v>
      </c>
      <c r="C74" s="64"/>
      <c r="D74" s="64"/>
      <c r="E74" s="64" t="s">
        <v>58</v>
      </c>
      <c r="F74" s="64"/>
      <c r="G74" s="64"/>
      <c r="J74" s="32"/>
      <c r="K74" s="20"/>
      <c r="L74" s="20"/>
      <c r="M74" s="20"/>
    </row>
    <row r="75" spans="1:13" ht="15.75" customHeight="1">
      <c r="A75" s="68"/>
      <c r="B75" s="68" t="s">
        <v>49</v>
      </c>
      <c r="C75" s="68" t="s">
        <v>50</v>
      </c>
      <c r="D75" s="68" t="s">
        <v>2</v>
      </c>
      <c r="E75" s="68" t="s">
        <v>49</v>
      </c>
      <c r="F75" s="68" t="s">
        <v>50</v>
      </c>
      <c r="G75" s="68" t="s">
        <v>2</v>
      </c>
      <c r="J75" s="32"/>
      <c r="K75" s="20"/>
      <c r="L75" s="20"/>
      <c r="M75" s="20"/>
    </row>
    <row r="76" spans="1:15" ht="16.5" customHeight="1">
      <c r="A76" s="46" t="s">
        <v>48</v>
      </c>
      <c r="B76" s="94">
        <v>4.063</v>
      </c>
      <c r="C76" s="94">
        <f>(5950+5950+2462792)/1000000</f>
        <v>2.474692</v>
      </c>
      <c r="D76" s="54">
        <f aca="true" t="shared" si="3" ref="D76:D81">SUM(B76:C76)</f>
        <v>6.537692</v>
      </c>
      <c r="E76" s="55">
        <f>(13450+4760+175062+178539129)/1000000</f>
        <v>178.732401</v>
      </c>
      <c r="F76" s="54">
        <f>(4760+4760+3420+97245+182915280)/1000000</f>
        <v>183.025465</v>
      </c>
      <c r="G76" s="55">
        <f aca="true" t="shared" si="4" ref="G76:G81">SUM(E76:F76)</f>
        <v>361.75786600000004</v>
      </c>
      <c r="I76" s="31"/>
      <c r="J76" s="30"/>
      <c r="K76" s="30"/>
      <c r="L76" s="32"/>
      <c r="M76" s="32"/>
      <c r="N76" s="20"/>
      <c r="O76" s="20"/>
    </row>
    <row r="77" spans="1:15" ht="12.75">
      <c r="A77" s="46" t="s">
        <v>7</v>
      </c>
      <c r="B77" s="94">
        <v>379.453</v>
      </c>
      <c r="C77" s="94">
        <v>390.201</v>
      </c>
      <c r="D77" s="54">
        <f t="shared" si="3"/>
        <v>769.654</v>
      </c>
      <c r="E77" s="55">
        <v>263.913</v>
      </c>
      <c r="F77" s="54">
        <v>277.389</v>
      </c>
      <c r="G77" s="55">
        <f t="shared" si="4"/>
        <v>541.302</v>
      </c>
      <c r="I77" s="31"/>
      <c r="J77" s="30"/>
      <c r="K77" s="30"/>
      <c r="L77" s="32"/>
      <c r="M77" s="32"/>
      <c r="N77" s="20"/>
      <c r="O77" s="20"/>
    </row>
    <row r="78" spans="1:13" ht="12.75">
      <c r="A78" s="46" t="s">
        <v>6</v>
      </c>
      <c r="B78" s="94">
        <v>393.024</v>
      </c>
      <c r="C78" s="94">
        <v>410.026</v>
      </c>
      <c r="D78" s="54">
        <f t="shared" si="3"/>
        <v>803.05</v>
      </c>
      <c r="E78" s="55">
        <v>256.159</v>
      </c>
      <c r="F78" s="54">
        <v>270.553</v>
      </c>
      <c r="G78" s="55">
        <f t="shared" si="4"/>
        <v>526.712</v>
      </c>
      <c r="I78" s="31"/>
      <c r="J78" s="30"/>
      <c r="K78" s="79"/>
      <c r="L78" s="18"/>
      <c r="M78" s="18"/>
    </row>
    <row r="79" spans="1:13" ht="12.75">
      <c r="A79" s="46" t="s">
        <v>5</v>
      </c>
      <c r="B79" s="94">
        <v>350.544</v>
      </c>
      <c r="C79" s="94">
        <v>366.237</v>
      </c>
      <c r="D79" s="54">
        <f t="shared" si="3"/>
        <v>716.781</v>
      </c>
      <c r="E79" s="55">
        <v>57.929</v>
      </c>
      <c r="F79" s="54">
        <v>64.72</v>
      </c>
      <c r="G79" s="55">
        <f t="shared" si="4"/>
        <v>122.649</v>
      </c>
      <c r="I79" s="31"/>
      <c r="J79" s="30"/>
      <c r="K79" s="16"/>
      <c r="L79" s="18"/>
      <c r="M79" s="18"/>
    </row>
    <row r="80" spans="1:13" ht="12.75">
      <c r="A80" s="46" t="s">
        <v>12</v>
      </c>
      <c r="B80" s="94">
        <v>76.354</v>
      </c>
      <c r="C80" s="95">
        <v>82.286</v>
      </c>
      <c r="D80" s="54">
        <f t="shared" si="3"/>
        <v>158.64</v>
      </c>
      <c r="E80" s="96">
        <v>0.244</v>
      </c>
      <c r="F80" s="54">
        <v>0.171</v>
      </c>
      <c r="G80" s="55">
        <f t="shared" si="4"/>
        <v>0.41500000000000004</v>
      </c>
      <c r="I80" s="31"/>
      <c r="J80" s="30"/>
      <c r="K80" s="16"/>
      <c r="L80" s="18"/>
      <c r="M80" s="33"/>
    </row>
    <row r="81" spans="1:15" ht="15.75" customHeight="1">
      <c r="A81" s="48" t="s">
        <v>2</v>
      </c>
      <c r="B81" s="56">
        <f>SUM(B76:B80)</f>
        <v>1203.4379999999999</v>
      </c>
      <c r="C81" s="56">
        <f>SUM(C76:C80)</f>
        <v>1251.2246920000002</v>
      </c>
      <c r="D81" s="56">
        <f t="shared" si="3"/>
        <v>2454.662692</v>
      </c>
      <c r="E81" s="49">
        <f>SUM(E76:E80)</f>
        <v>756.977401</v>
      </c>
      <c r="F81" s="49">
        <f>SUM(F76:F80)</f>
        <v>795.858465</v>
      </c>
      <c r="G81" s="49">
        <f t="shared" si="4"/>
        <v>1552.835866</v>
      </c>
      <c r="I81" s="31"/>
      <c r="J81" s="32"/>
      <c r="K81" s="32"/>
      <c r="L81" s="32"/>
      <c r="M81" s="32"/>
      <c r="N81" s="20"/>
      <c r="O81" s="20"/>
    </row>
    <row r="84" spans="2:9" ht="12.75">
      <c r="B84" s="31"/>
      <c r="C84" s="31"/>
      <c r="D84" s="31"/>
      <c r="E84" s="31"/>
      <c r="F84" s="31"/>
      <c r="G84" s="31"/>
      <c r="I84" s="31"/>
    </row>
    <row r="85" spans="1:15" ht="12.75">
      <c r="A85" s="1" t="s">
        <v>24</v>
      </c>
      <c r="B85" s="1"/>
      <c r="C85" s="1"/>
      <c r="D85" s="1"/>
      <c r="E85" s="1"/>
      <c r="J85" s="20"/>
      <c r="K85" s="20"/>
      <c r="L85" s="20"/>
      <c r="M85" s="20"/>
      <c r="N85" s="20"/>
      <c r="O85" s="20"/>
    </row>
    <row r="86" spans="1:15" ht="28.5" customHeight="1">
      <c r="A86" s="137" t="s">
        <v>102</v>
      </c>
      <c r="B86" s="137"/>
      <c r="C86" s="137"/>
      <c r="D86" s="137"/>
      <c r="E86" s="137"/>
      <c r="F86" s="141"/>
      <c r="G86" s="141"/>
      <c r="J86" s="20"/>
      <c r="K86" s="20"/>
      <c r="L86" s="20"/>
      <c r="M86" s="20"/>
      <c r="N86" s="20"/>
      <c r="O86" s="20"/>
    </row>
    <row r="87" spans="1:15" ht="15.75" customHeight="1">
      <c r="A87" s="64"/>
      <c r="B87" s="64" t="s">
        <v>57</v>
      </c>
      <c r="C87" s="64"/>
      <c r="D87" s="64"/>
      <c r="E87" s="64" t="s">
        <v>58</v>
      </c>
      <c r="F87" s="64"/>
      <c r="G87" s="64"/>
      <c r="J87" s="20"/>
      <c r="K87" s="20"/>
      <c r="L87" s="20"/>
      <c r="M87" s="20"/>
      <c r="N87" s="20"/>
      <c r="O87" s="20"/>
    </row>
    <row r="88" spans="1:15" ht="15.75" customHeight="1">
      <c r="A88" s="68"/>
      <c r="B88" s="68" t="s">
        <v>49</v>
      </c>
      <c r="C88" s="68" t="s">
        <v>50</v>
      </c>
      <c r="D88" s="68" t="s">
        <v>2</v>
      </c>
      <c r="E88" s="68" t="s">
        <v>49</v>
      </c>
      <c r="F88" s="68" t="s">
        <v>50</v>
      </c>
      <c r="G88" s="68" t="s">
        <v>2</v>
      </c>
      <c r="J88" s="20"/>
      <c r="K88" s="20"/>
      <c r="L88" s="20"/>
      <c r="M88" s="20"/>
      <c r="N88" s="20"/>
      <c r="O88" s="20"/>
    </row>
    <row r="89" spans="1:7" s="4" customFormat="1" ht="16.5" customHeight="1">
      <c r="A89" s="46" t="s">
        <v>0</v>
      </c>
      <c r="B89" s="43">
        <v>1944</v>
      </c>
      <c r="C89" s="43">
        <v>1087</v>
      </c>
      <c r="D89" s="43">
        <f aca="true" t="shared" si="5" ref="D89:D94">SUM(B89:C89)</f>
        <v>3031</v>
      </c>
      <c r="E89" s="43">
        <v>2108</v>
      </c>
      <c r="F89" s="43">
        <v>1216</v>
      </c>
      <c r="G89" s="43">
        <f aca="true" t="shared" si="6" ref="G89:G94">SUM(E89:F89)</f>
        <v>3324</v>
      </c>
    </row>
    <row r="90" spans="1:7" s="4" customFormat="1" ht="12.75">
      <c r="A90" s="46" t="s">
        <v>14</v>
      </c>
      <c r="B90" s="43">
        <v>31289</v>
      </c>
      <c r="C90" s="43">
        <v>34948</v>
      </c>
      <c r="D90" s="43">
        <f t="shared" si="5"/>
        <v>66237</v>
      </c>
      <c r="E90" s="43">
        <v>34871</v>
      </c>
      <c r="F90" s="43">
        <v>37987</v>
      </c>
      <c r="G90" s="43">
        <f t="shared" si="6"/>
        <v>72858</v>
      </c>
    </row>
    <row r="91" spans="1:7" s="4" customFormat="1" ht="12.75" customHeight="1">
      <c r="A91" s="46" t="s">
        <v>13</v>
      </c>
      <c r="B91" s="43">
        <v>152723</v>
      </c>
      <c r="C91" s="43">
        <v>160058</v>
      </c>
      <c r="D91" s="43">
        <f t="shared" si="5"/>
        <v>312781</v>
      </c>
      <c r="E91" s="43">
        <v>142057</v>
      </c>
      <c r="F91" s="43">
        <v>151316</v>
      </c>
      <c r="G91" s="43">
        <f t="shared" si="6"/>
        <v>293373</v>
      </c>
    </row>
    <row r="92" spans="1:7" s="4" customFormat="1" ht="12.75" customHeight="1">
      <c r="A92" s="46" t="s">
        <v>1</v>
      </c>
      <c r="B92" s="43">
        <v>1526</v>
      </c>
      <c r="C92" s="43">
        <v>1007</v>
      </c>
      <c r="D92" s="43">
        <f t="shared" si="5"/>
        <v>2533</v>
      </c>
      <c r="E92" s="43">
        <v>1306</v>
      </c>
      <c r="F92" s="43">
        <v>954</v>
      </c>
      <c r="G92" s="43">
        <f t="shared" si="6"/>
        <v>2260</v>
      </c>
    </row>
    <row r="93" spans="1:7" s="4" customFormat="1" ht="12.75" customHeight="1">
      <c r="A93" s="46" t="s">
        <v>103</v>
      </c>
      <c r="B93" s="43">
        <f>4+140</f>
        <v>144</v>
      </c>
      <c r="C93" s="43">
        <f>8+1+36</f>
        <v>45</v>
      </c>
      <c r="D93" s="43">
        <f t="shared" si="5"/>
        <v>189</v>
      </c>
      <c r="E93" s="43">
        <f>7+133+2+4</f>
        <v>146</v>
      </c>
      <c r="F93" s="43">
        <f>4+51+2</f>
        <v>57</v>
      </c>
      <c r="G93" s="43">
        <f>SUM(E93:F93)</f>
        <v>203</v>
      </c>
    </row>
    <row r="94" spans="1:7" s="115" customFormat="1" ht="16.5" customHeight="1">
      <c r="A94" s="105" t="s">
        <v>2</v>
      </c>
      <c r="B94" s="91">
        <f>SUM(B89:B93)</f>
        <v>187626</v>
      </c>
      <c r="C94" s="91">
        <f>SUM(C89:C93)</f>
        <v>197145</v>
      </c>
      <c r="D94" s="91">
        <f t="shared" si="5"/>
        <v>384771</v>
      </c>
      <c r="E94" s="91">
        <f>SUM(E89:E93)</f>
        <v>180488</v>
      </c>
      <c r="F94" s="91">
        <f>SUM(F89:F93)</f>
        <v>191530</v>
      </c>
      <c r="G94" s="91">
        <f t="shared" si="6"/>
        <v>372018</v>
      </c>
    </row>
    <row r="95" spans="1:7" ht="38.25" customHeight="1">
      <c r="A95" s="143" t="s">
        <v>141</v>
      </c>
      <c r="B95" s="144"/>
      <c r="C95" s="144"/>
      <c r="D95" s="144"/>
      <c r="E95" s="144"/>
      <c r="F95" s="144"/>
      <c r="G95" s="144"/>
    </row>
    <row r="96" spans="1:7" ht="12.75">
      <c r="A96" s="142"/>
      <c r="B96" s="142"/>
      <c r="C96" s="142"/>
      <c r="D96" s="142"/>
      <c r="E96" s="142"/>
      <c r="F96" s="17"/>
      <c r="G96" s="17"/>
    </row>
    <row r="97" spans="2:11" ht="12.75">
      <c r="B97" s="12"/>
      <c r="C97" s="12"/>
      <c r="D97" s="12"/>
      <c r="E97" s="12"/>
      <c r="K97" s="20"/>
    </row>
    <row r="98" ht="12.75">
      <c r="K98" s="42"/>
    </row>
    <row r="99" spans="1:15" ht="12.75">
      <c r="A99" s="1" t="s">
        <v>25</v>
      </c>
      <c r="B99" s="1"/>
      <c r="C99" s="1"/>
      <c r="D99" s="1"/>
      <c r="E99" s="1"/>
      <c r="J99" s="20"/>
      <c r="K99" s="20"/>
      <c r="L99" s="20"/>
      <c r="M99" s="20"/>
      <c r="N99" s="20"/>
      <c r="O99" s="20"/>
    </row>
    <row r="100" spans="1:15" ht="30" customHeight="1">
      <c r="A100" s="137" t="s">
        <v>104</v>
      </c>
      <c r="B100" s="137"/>
      <c r="C100" s="137"/>
      <c r="D100" s="137"/>
      <c r="E100" s="137"/>
      <c r="F100" s="141"/>
      <c r="G100" s="141"/>
      <c r="J100" s="20"/>
      <c r="K100" s="20"/>
      <c r="L100" s="20"/>
      <c r="M100" s="20"/>
      <c r="N100" s="20"/>
      <c r="O100" s="20"/>
    </row>
    <row r="101" spans="1:15" ht="15.75" customHeight="1">
      <c r="A101" s="64"/>
      <c r="B101" s="64" t="s">
        <v>57</v>
      </c>
      <c r="C101" s="64"/>
      <c r="D101" s="64"/>
      <c r="E101" s="64" t="s">
        <v>58</v>
      </c>
      <c r="F101" s="64"/>
      <c r="G101" s="64"/>
      <c r="J101" s="20"/>
      <c r="K101" s="20"/>
      <c r="L101" s="20"/>
      <c r="M101" s="20"/>
      <c r="N101" s="20"/>
      <c r="O101" s="20"/>
    </row>
    <row r="102" spans="1:15" ht="15.75" customHeight="1">
      <c r="A102" s="68"/>
      <c r="B102" s="68" t="s">
        <v>49</v>
      </c>
      <c r="C102" s="68" t="s">
        <v>50</v>
      </c>
      <c r="D102" s="68" t="s">
        <v>2</v>
      </c>
      <c r="E102" s="68" t="s">
        <v>49</v>
      </c>
      <c r="F102" s="68" t="s">
        <v>50</v>
      </c>
      <c r="G102" s="68" t="s">
        <v>2</v>
      </c>
      <c r="J102" s="20"/>
      <c r="K102" s="20"/>
      <c r="L102" s="20"/>
      <c r="M102" s="20"/>
      <c r="N102" s="20"/>
      <c r="O102" s="20"/>
    </row>
    <row r="103" spans="1:7" s="4" customFormat="1" ht="16.5" customHeight="1">
      <c r="A103" s="46" t="s">
        <v>0</v>
      </c>
      <c r="B103" s="101">
        <v>17.576</v>
      </c>
      <c r="C103" s="101">
        <v>9.929</v>
      </c>
      <c r="D103" s="47">
        <v>27.5</v>
      </c>
      <c r="E103" s="101">
        <v>13.661</v>
      </c>
      <c r="F103" s="101">
        <v>7.802</v>
      </c>
      <c r="G103" s="47">
        <f aca="true" t="shared" si="7" ref="G103:G109">SUM(E103:F103)</f>
        <v>21.463</v>
      </c>
    </row>
    <row r="104" spans="1:7" s="4" customFormat="1" ht="12.75">
      <c r="A104" s="46" t="s">
        <v>14</v>
      </c>
      <c r="B104" s="101">
        <v>218.613</v>
      </c>
      <c r="C104" s="101">
        <v>232.311</v>
      </c>
      <c r="D104" s="47">
        <f>SUM(B104:C104)</f>
        <v>450.924</v>
      </c>
      <c r="E104" s="101">
        <v>157.686</v>
      </c>
      <c r="F104" s="101">
        <v>164.029</v>
      </c>
      <c r="G104" s="47">
        <f t="shared" si="7"/>
        <v>321.71500000000003</v>
      </c>
    </row>
    <row r="105" spans="1:7" s="4" customFormat="1" ht="12.75" customHeight="1">
      <c r="A105" s="46" t="s">
        <v>13</v>
      </c>
      <c r="B105" s="101">
        <v>959.946</v>
      </c>
      <c r="C105" s="101">
        <v>1004.664</v>
      </c>
      <c r="D105" s="47">
        <f>SUM(B105:C105)</f>
        <v>1964.6100000000001</v>
      </c>
      <c r="E105" s="101">
        <v>580.934</v>
      </c>
      <c r="F105" s="101">
        <v>620.779</v>
      </c>
      <c r="G105" s="47">
        <f t="shared" si="7"/>
        <v>1201.713</v>
      </c>
    </row>
    <row r="106" spans="1:7" s="4" customFormat="1" ht="12.75" customHeight="1">
      <c r="A106" s="46" t="s">
        <v>1</v>
      </c>
      <c r="B106" s="101">
        <v>6.2</v>
      </c>
      <c r="C106" s="101">
        <v>3.957</v>
      </c>
      <c r="D106" s="47">
        <v>10.2</v>
      </c>
      <c r="E106" s="101">
        <v>3.818</v>
      </c>
      <c r="F106" s="101">
        <v>2.894</v>
      </c>
      <c r="G106" s="47">
        <f t="shared" si="7"/>
        <v>6.712</v>
      </c>
    </row>
    <row r="107" spans="1:7" s="4" customFormat="1" ht="12.75" customHeight="1">
      <c r="A107" s="46" t="s">
        <v>105</v>
      </c>
      <c r="B107" s="101">
        <f>(38890+1075464)/1000000</f>
        <v>1.114354</v>
      </c>
      <c r="C107" s="101">
        <f>(59210+10500+294025)/1000000</f>
        <v>0.363735</v>
      </c>
      <c r="D107" s="47">
        <f>SUM(B107:C107)</f>
        <v>1.478089</v>
      </c>
      <c r="E107" s="101">
        <f>(45918+822189+8400)/1000000</f>
        <v>0.876507</v>
      </c>
      <c r="F107" s="101">
        <f>(19040+329147)/1000000</f>
        <v>0.348187</v>
      </c>
      <c r="G107" s="47">
        <f t="shared" si="7"/>
        <v>1.224694</v>
      </c>
    </row>
    <row r="108" spans="1:7" s="4" customFormat="1" ht="12.75" customHeight="1">
      <c r="A108" s="46" t="s">
        <v>98</v>
      </c>
      <c r="B108" s="99" t="s">
        <v>11</v>
      </c>
      <c r="C108" s="99" t="s">
        <v>11</v>
      </c>
      <c r="D108" s="100" t="s">
        <v>11</v>
      </c>
      <c r="E108" s="101">
        <v>0.003</v>
      </c>
      <c r="F108" s="101">
        <v>0.005</v>
      </c>
      <c r="G108" s="47">
        <f t="shared" si="7"/>
        <v>0.008</v>
      </c>
    </row>
    <row r="109" spans="1:9" s="4" customFormat="1" ht="16.5" customHeight="1">
      <c r="A109" s="48" t="s">
        <v>2</v>
      </c>
      <c r="B109" s="49">
        <f>SUM(B103:B108)</f>
        <v>1203.449354</v>
      </c>
      <c r="C109" s="49">
        <f>SUM(C103:C108)</f>
        <v>1251.224735</v>
      </c>
      <c r="D109" s="49">
        <f>SUM(B109:C109)</f>
        <v>2454.674089</v>
      </c>
      <c r="E109" s="49">
        <f>SUM(E103:E108)</f>
        <v>756.9785069999999</v>
      </c>
      <c r="F109" s="49">
        <f>SUM(F103:F108)</f>
        <v>795.8571870000001</v>
      </c>
      <c r="G109" s="49">
        <f t="shared" si="7"/>
        <v>1552.8356939999999</v>
      </c>
      <c r="I109" s="81"/>
    </row>
    <row r="110" spans="1:11" ht="27" customHeight="1">
      <c r="A110" s="139" t="s">
        <v>106</v>
      </c>
      <c r="B110" s="145"/>
      <c r="C110" s="145"/>
      <c r="D110" s="145"/>
      <c r="E110" s="145"/>
      <c r="F110" s="146"/>
      <c r="G110" s="146"/>
      <c r="K110" s="20"/>
    </row>
    <row r="111" spans="2:11" ht="12.75">
      <c r="B111" s="47"/>
      <c r="C111" s="47"/>
      <c r="D111" s="47"/>
      <c r="E111" s="47"/>
      <c r="F111" s="47"/>
      <c r="G111" s="47"/>
      <c r="K111" s="20"/>
    </row>
    <row r="112" spans="2:11" ht="12.75">
      <c r="B112" s="47"/>
      <c r="C112" s="47"/>
      <c r="D112" s="47"/>
      <c r="E112" s="47"/>
      <c r="F112" s="47"/>
      <c r="G112" s="47"/>
      <c r="K112" s="20"/>
    </row>
    <row r="113" ht="12.75">
      <c r="K113" s="20"/>
    </row>
    <row r="114" spans="1:11" s="1" customFormat="1" ht="12.75">
      <c r="A114" s="1" t="s">
        <v>26</v>
      </c>
      <c r="J114" s="27"/>
      <c r="K114" s="20"/>
    </row>
    <row r="115" spans="1:11" s="1" customFormat="1" ht="30" customHeight="1">
      <c r="A115" s="137" t="s">
        <v>170</v>
      </c>
      <c r="B115" s="137"/>
      <c r="C115" s="137"/>
      <c r="D115" s="137"/>
      <c r="E115" s="137"/>
      <c r="F115" s="138"/>
      <c r="G115" s="138"/>
      <c r="J115" s="18"/>
      <c r="K115" s="18"/>
    </row>
    <row r="116" spans="1:11" s="4" customFormat="1" ht="15.75" customHeight="1">
      <c r="A116" s="64"/>
      <c r="B116" s="64" t="s">
        <v>57</v>
      </c>
      <c r="C116" s="64"/>
      <c r="D116" s="64"/>
      <c r="E116" s="64" t="s">
        <v>58</v>
      </c>
      <c r="F116" s="64"/>
      <c r="G116" s="64"/>
      <c r="J116" s="18"/>
      <c r="K116" s="18"/>
    </row>
    <row r="117" spans="1:11" s="4" customFormat="1" ht="15.75" customHeight="1">
      <c r="A117" s="68"/>
      <c r="B117" s="68" t="s">
        <v>49</v>
      </c>
      <c r="C117" s="68" t="s">
        <v>50</v>
      </c>
      <c r="D117" s="68" t="s">
        <v>2</v>
      </c>
      <c r="E117" s="68" t="s">
        <v>49</v>
      </c>
      <c r="F117" s="68" t="s">
        <v>50</v>
      </c>
      <c r="G117" s="68" t="s">
        <v>2</v>
      </c>
      <c r="J117" s="18"/>
      <c r="K117" s="18"/>
    </row>
    <row r="118" spans="1:9" s="4" customFormat="1" ht="16.5" customHeight="1">
      <c r="A118" s="46" t="s">
        <v>172</v>
      </c>
      <c r="B118" s="59">
        <v>186740</v>
      </c>
      <c r="C118" s="59">
        <v>196376</v>
      </c>
      <c r="D118" s="65">
        <v>383116</v>
      </c>
      <c r="E118" s="59">
        <v>178393</v>
      </c>
      <c r="F118" s="59">
        <v>189560</v>
      </c>
      <c r="G118" s="65">
        <v>367953</v>
      </c>
      <c r="H118" s="19"/>
      <c r="I118" s="40"/>
    </row>
    <row r="119" spans="1:11" s="4" customFormat="1" ht="16.5" customHeight="1">
      <c r="A119" s="52" t="s">
        <v>175</v>
      </c>
      <c r="B119" s="50">
        <v>2969</v>
      </c>
      <c r="C119" s="50">
        <v>4825</v>
      </c>
      <c r="D119" s="65">
        <f>SUM(B119:C119)</f>
        <v>7794</v>
      </c>
      <c r="E119" s="50">
        <v>606</v>
      </c>
      <c r="F119" s="48">
        <v>1108</v>
      </c>
      <c r="G119" s="65">
        <f>SUM(E119:F119)</f>
        <v>1714</v>
      </c>
      <c r="J119" s="19"/>
      <c r="K119" s="41"/>
    </row>
    <row r="120" spans="1:11" ht="36.75" customHeight="1">
      <c r="A120" s="139" t="s">
        <v>171</v>
      </c>
      <c r="B120" s="139"/>
      <c r="C120" s="139"/>
      <c r="D120" s="139"/>
      <c r="E120" s="140"/>
      <c r="F120" s="140"/>
      <c r="G120" s="140"/>
      <c r="J120" s="18"/>
      <c r="K120" s="20"/>
    </row>
  </sheetData>
  <sheetProtection selectLockedCells="1" selectUnlockedCells="1"/>
  <mergeCells count="18">
    <mergeCell ref="A60:G60"/>
    <mergeCell ref="A5:G5"/>
    <mergeCell ref="A14:G14"/>
    <mergeCell ref="A36:G36"/>
    <mergeCell ref="A25:G25"/>
    <mergeCell ref="A9:G9"/>
    <mergeCell ref="A43:G43"/>
    <mergeCell ref="A48:G48"/>
    <mergeCell ref="A55:G55"/>
    <mergeCell ref="A20:G20"/>
    <mergeCell ref="A115:G115"/>
    <mergeCell ref="A120:G120"/>
    <mergeCell ref="A73:G73"/>
    <mergeCell ref="A86:G86"/>
    <mergeCell ref="A96:E96"/>
    <mergeCell ref="A95:G95"/>
    <mergeCell ref="A100:G100"/>
    <mergeCell ref="A110:G110"/>
  </mergeCells>
  <printOptions/>
  <pageMargins left="0.7874015748031497" right="0.3937007874015748" top="0.984251968503937" bottom="0.984251968503937" header="0.5118110236220472" footer="0.5118110236220472"/>
  <pageSetup firstPageNumber="19" useFirstPageNumber="1" horizontalDpi="600" verticalDpi="600" orientation="portrait" paperSize="9" scale="88" r:id="rId1"/>
  <headerFooter alignWithMargins="0">
    <oddHeader>&amp;R&amp;"Arial,Fet"&amp;12Studiehjälp, kalenderhalvår</oddHeader>
  </headerFooter>
  <rowBreaks count="2" manualBreakCount="2">
    <brk id="34" max="255" man="1"/>
    <brk id="84" max="255" man="1"/>
  </rowBreaks>
</worksheet>
</file>

<file path=xl/worksheets/sheet2.xml><?xml version="1.0" encoding="utf-8"?>
<worksheet xmlns="http://schemas.openxmlformats.org/spreadsheetml/2006/main" xmlns:r="http://schemas.openxmlformats.org/officeDocument/2006/relationships">
  <dimension ref="A1:G93"/>
  <sheetViews>
    <sheetView zoomScaleSheetLayoutView="75" zoomScalePageLayoutView="0" workbookViewId="0" topLeftCell="A1">
      <selection activeCell="A1" sqref="A1"/>
    </sheetView>
  </sheetViews>
  <sheetFormatPr defaultColWidth="9.140625" defaultRowHeight="12.75"/>
  <cols>
    <col min="1" max="1" width="28.7109375" style="0" customWidth="1"/>
  </cols>
  <sheetData>
    <row r="1" spans="1:7" ht="12.75">
      <c r="A1" s="1" t="s">
        <v>27</v>
      </c>
      <c r="B1" s="10"/>
      <c r="C1" s="10"/>
      <c r="D1" s="10"/>
      <c r="E1" s="10"/>
      <c r="F1" s="10"/>
      <c r="G1" s="10"/>
    </row>
    <row r="2" spans="1:7" ht="30" customHeight="1">
      <c r="A2" s="137" t="s">
        <v>107</v>
      </c>
      <c r="B2" s="137"/>
      <c r="C2" s="137"/>
      <c r="D2" s="137"/>
      <c r="E2" s="137"/>
      <c r="F2" s="141"/>
      <c r="G2" s="141"/>
    </row>
    <row r="3" spans="1:7" ht="15.75" customHeight="1">
      <c r="A3" s="64"/>
      <c r="B3" s="64" t="s">
        <v>57</v>
      </c>
      <c r="C3" s="64"/>
      <c r="D3" s="64"/>
      <c r="E3" s="64" t="s">
        <v>58</v>
      </c>
      <c r="F3" s="64"/>
      <c r="G3" s="64"/>
    </row>
    <row r="4" spans="1:7" ht="15.75" customHeight="1">
      <c r="A4" s="68"/>
      <c r="B4" s="68" t="s">
        <v>49</v>
      </c>
      <c r="C4" s="68" t="s">
        <v>50</v>
      </c>
      <c r="D4" s="68" t="s">
        <v>2</v>
      </c>
      <c r="E4" s="68" t="s">
        <v>49</v>
      </c>
      <c r="F4" s="68" t="s">
        <v>50</v>
      </c>
      <c r="G4" s="68" t="s">
        <v>2</v>
      </c>
    </row>
    <row r="5" spans="1:7" ht="16.5" customHeight="1">
      <c r="A5" s="46" t="s">
        <v>16</v>
      </c>
      <c r="B5" s="43">
        <v>399</v>
      </c>
      <c r="C5" s="43">
        <v>188</v>
      </c>
      <c r="D5" s="43">
        <f>SUM(B5:C5)</f>
        <v>587</v>
      </c>
      <c r="E5" s="43">
        <v>358</v>
      </c>
      <c r="F5" s="43">
        <v>168</v>
      </c>
      <c r="G5" s="43">
        <f>SUM(E5:F5)</f>
        <v>526</v>
      </c>
    </row>
    <row r="6" spans="1:7" ht="12.75" customHeight="1">
      <c r="A6" s="46" t="s">
        <v>9</v>
      </c>
      <c r="B6" s="46">
        <v>98</v>
      </c>
      <c r="C6" s="46">
        <v>58</v>
      </c>
      <c r="D6" s="43">
        <f>SUM(B6:C6)</f>
        <v>156</v>
      </c>
      <c r="E6" s="43">
        <v>97</v>
      </c>
      <c r="F6" s="43">
        <v>50</v>
      </c>
      <c r="G6" s="43">
        <f>SUM(E6:F6)</f>
        <v>147</v>
      </c>
    </row>
    <row r="7" spans="1:7" ht="12.75">
      <c r="A7" s="46" t="s">
        <v>8</v>
      </c>
      <c r="B7" s="127" t="s">
        <v>85</v>
      </c>
      <c r="C7" s="127" t="s">
        <v>11</v>
      </c>
      <c r="D7" s="99" t="s">
        <v>85</v>
      </c>
      <c r="E7" s="99">
        <v>6</v>
      </c>
      <c r="F7" s="99" t="s">
        <v>85</v>
      </c>
      <c r="G7" s="87">
        <f>SUM(E7:F7)</f>
        <v>6</v>
      </c>
    </row>
    <row r="8" spans="1:7" ht="12.75" customHeight="1">
      <c r="A8" s="46" t="s">
        <v>10</v>
      </c>
      <c r="B8" s="127">
        <v>6</v>
      </c>
      <c r="C8" s="127" t="s">
        <v>85</v>
      </c>
      <c r="D8" s="99">
        <f>SUM(B8:C8)</f>
        <v>6</v>
      </c>
      <c r="E8" s="89">
        <v>3</v>
      </c>
      <c r="F8" s="99" t="s">
        <v>85</v>
      </c>
      <c r="G8" s="43">
        <f>SUM(E8:F8)</f>
        <v>3</v>
      </c>
    </row>
    <row r="9" spans="1:7" ht="38.25" customHeight="1">
      <c r="A9" s="156" t="s">
        <v>108</v>
      </c>
      <c r="B9" s="150"/>
      <c r="C9" s="150"/>
      <c r="D9" s="150"/>
      <c r="E9" s="150"/>
      <c r="F9" s="150"/>
      <c r="G9" s="150"/>
    </row>
    <row r="10" spans="1:7" ht="12.75" customHeight="1">
      <c r="A10" s="78"/>
      <c r="B10" s="28"/>
      <c r="C10" s="28"/>
      <c r="D10" s="28"/>
      <c r="E10" s="28"/>
      <c r="F10" s="28"/>
      <c r="G10" s="28"/>
    </row>
    <row r="11" spans="1:7" ht="14.25" customHeight="1">
      <c r="A11" s="25"/>
      <c r="B11" s="80"/>
      <c r="C11" s="80"/>
      <c r="D11" s="80"/>
      <c r="E11" s="80"/>
      <c r="F11" s="80"/>
      <c r="G11" s="80"/>
    </row>
    <row r="12" spans="1:7" ht="12.75" customHeight="1">
      <c r="A12" s="25"/>
      <c r="B12" s="25"/>
      <c r="C12" s="25"/>
      <c r="D12" s="25"/>
      <c r="E12" s="25"/>
      <c r="F12" s="25"/>
      <c r="G12" s="25"/>
    </row>
    <row r="13" s="1" customFormat="1" ht="12.75">
      <c r="A13" s="1" t="s">
        <v>28</v>
      </c>
    </row>
    <row r="14" spans="1:7" s="1" customFormat="1" ht="30" customHeight="1">
      <c r="A14" s="137" t="s">
        <v>109</v>
      </c>
      <c r="B14" s="137"/>
      <c r="C14" s="137"/>
      <c r="D14" s="137"/>
      <c r="E14" s="137"/>
      <c r="F14" s="137"/>
      <c r="G14" s="137"/>
    </row>
    <row r="15" spans="1:7" s="4" customFormat="1" ht="15.75" customHeight="1">
      <c r="A15" s="64"/>
      <c r="B15" s="64" t="s">
        <v>57</v>
      </c>
      <c r="C15" s="64"/>
      <c r="D15" s="64"/>
      <c r="E15" s="64" t="s">
        <v>58</v>
      </c>
      <c r="F15" s="64"/>
      <c r="G15" s="64"/>
    </row>
    <row r="16" spans="1:7" s="4" customFormat="1" ht="15.75" customHeight="1">
      <c r="A16" s="68"/>
      <c r="B16" s="68" t="s">
        <v>49</v>
      </c>
      <c r="C16" s="68" t="s">
        <v>50</v>
      </c>
      <c r="D16" s="68" t="s">
        <v>2</v>
      </c>
      <c r="E16" s="68" t="s">
        <v>49</v>
      </c>
      <c r="F16" s="68" t="s">
        <v>50</v>
      </c>
      <c r="G16" s="68" t="s">
        <v>2</v>
      </c>
    </row>
    <row r="17" spans="1:7" s="4" customFormat="1" ht="16.5" customHeight="1">
      <c r="A17" s="46" t="s">
        <v>16</v>
      </c>
      <c r="B17" s="47">
        <v>2.553</v>
      </c>
      <c r="C17" s="47">
        <v>1.277</v>
      </c>
      <c r="D17" s="47">
        <f>SUM(B17:C17)</f>
        <v>3.83</v>
      </c>
      <c r="E17" s="47">
        <v>1.339</v>
      </c>
      <c r="F17" s="47">
        <v>0.672</v>
      </c>
      <c r="G17" s="51">
        <f>SUM(E17:F17)</f>
        <v>2.011</v>
      </c>
    </row>
    <row r="18" spans="1:7" s="4" customFormat="1" ht="12.75" customHeight="1">
      <c r="A18" s="52" t="s">
        <v>9</v>
      </c>
      <c r="B18" s="47">
        <v>0.981</v>
      </c>
      <c r="C18" s="47">
        <v>0.642</v>
      </c>
      <c r="D18" s="47">
        <f>SUM(B18:C18)</f>
        <v>1.623</v>
      </c>
      <c r="E18" s="47">
        <v>0.647</v>
      </c>
      <c r="F18" s="47">
        <v>0.362</v>
      </c>
      <c r="G18" s="51">
        <f>SUM(E18:F18)</f>
        <v>1.009</v>
      </c>
    </row>
    <row r="19" spans="1:7" s="4" customFormat="1" ht="12.75">
      <c r="A19" s="46" t="s">
        <v>8</v>
      </c>
      <c r="B19" s="125">
        <v>0.016</v>
      </c>
      <c r="C19" s="100" t="s">
        <v>11</v>
      </c>
      <c r="D19" s="101">
        <f>SUM(B19:C19)</f>
        <v>0.016</v>
      </c>
      <c r="E19" s="100">
        <v>0.014</v>
      </c>
      <c r="F19" s="125">
        <v>0.004</v>
      </c>
      <c r="G19" s="51">
        <f>SUM(E19:F19)</f>
        <v>0.018000000000000002</v>
      </c>
    </row>
    <row r="20" spans="1:7" s="4" customFormat="1" ht="12.75" customHeight="1">
      <c r="A20" s="52" t="s">
        <v>10</v>
      </c>
      <c r="B20" s="47">
        <v>0.025</v>
      </c>
      <c r="C20" s="125">
        <v>0.004</v>
      </c>
      <c r="D20" s="47">
        <f>SUM(B20:C20)</f>
        <v>0.029</v>
      </c>
      <c r="E20" s="47">
        <v>0.007</v>
      </c>
      <c r="F20" s="101">
        <v>0.007</v>
      </c>
      <c r="G20" s="51">
        <f>SUM(E20:F20)</f>
        <v>0.014</v>
      </c>
    </row>
    <row r="21" spans="1:7" s="4" customFormat="1" ht="16.5" customHeight="1">
      <c r="A21" s="48" t="s">
        <v>2</v>
      </c>
      <c r="B21" s="49">
        <f>SUM(B17:B20)</f>
        <v>3.5749999999999997</v>
      </c>
      <c r="C21" s="49">
        <f>SUM(C17:C20)</f>
        <v>1.923</v>
      </c>
      <c r="D21" s="49">
        <f>SUM(B21:C21)</f>
        <v>5.497999999999999</v>
      </c>
      <c r="E21" s="49">
        <f>SUM(E17:E20)</f>
        <v>2.007</v>
      </c>
      <c r="F21" s="49">
        <f>SUM(F17:F20)</f>
        <v>1.045</v>
      </c>
      <c r="G21" s="53">
        <f>SUM(E21:F21)</f>
        <v>3.052</v>
      </c>
    </row>
    <row r="22" spans="1:7" s="4" customFormat="1" ht="12.75" customHeight="1">
      <c r="A22" s="151"/>
      <c r="B22" s="151"/>
      <c r="C22" s="151"/>
      <c r="D22" s="158"/>
      <c r="E22" s="158"/>
      <c r="F22" s="158"/>
      <c r="G22" s="158"/>
    </row>
    <row r="24" spans="1:7" ht="12.75" customHeight="1">
      <c r="A24" s="35"/>
      <c r="B24" s="35"/>
      <c r="C24" s="35"/>
      <c r="D24" s="35"/>
      <c r="E24" s="35"/>
      <c r="F24" s="20"/>
      <c r="G24" s="20"/>
    </row>
    <row r="25" spans="1:7" ht="12.75">
      <c r="A25" s="1" t="s">
        <v>63</v>
      </c>
      <c r="B25" s="103"/>
      <c r="C25" s="103"/>
      <c r="D25" s="103"/>
      <c r="E25" s="103"/>
      <c r="F25" s="103"/>
      <c r="G25" s="103"/>
    </row>
    <row r="26" spans="1:7" ht="30" customHeight="1">
      <c r="A26" s="137" t="s">
        <v>110</v>
      </c>
      <c r="B26" s="137"/>
      <c r="C26" s="137"/>
      <c r="D26" s="137"/>
      <c r="E26" s="137"/>
      <c r="F26" s="138"/>
      <c r="G26" s="138"/>
    </row>
    <row r="27" spans="1:7" ht="15.75" customHeight="1">
      <c r="A27" s="72"/>
      <c r="B27" s="73" t="s">
        <v>57</v>
      </c>
      <c r="C27" s="72"/>
      <c r="D27" s="72"/>
      <c r="E27" s="73" t="s">
        <v>58</v>
      </c>
      <c r="F27" s="121"/>
      <c r="G27" s="121"/>
    </row>
    <row r="28" spans="1:7" ht="15.75" customHeight="1">
      <c r="A28" s="75"/>
      <c r="B28" s="68" t="s">
        <v>49</v>
      </c>
      <c r="C28" s="68" t="s">
        <v>50</v>
      </c>
      <c r="D28" s="68" t="s">
        <v>2</v>
      </c>
      <c r="E28" s="68" t="s">
        <v>49</v>
      </c>
      <c r="F28" s="68" t="s">
        <v>50</v>
      </c>
      <c r="G28" s="68" t="s">
        <v>2</v>
      </c>
    </row>
    <row r="29" spans="1:7" ht="16.5" customHeight="1">
      <c r="A29" s="61" t="s">
        <v>3</v>
      </c>
      <c r="B29" s="65">
        <v>405</v>
      </c>
      <c r="C29" s="65">
        <v>192</v>
      </c>
      <c r="D29" s="65">
        <f>SUM(B29:C29)</f>
        <v>597</v>
      </c>
      <c r="E29" s="65">
        <v>362</v>
      </c>
      <c r="F29" s="65">
        <v>172</v>
      </c>
      <c r="G29" s="65">
        <f>SUM(E29:F29)</f>
        <v>534</v>
      </c>
    </row>
    <row r="30" spans="1:7" ht="16.5" customHeight="1">
      <c r="A30" s="61" t="s">
        <v>111</v>
      </c>
      <c r="B30" s="93" t="s">
        <v>11</v>
      </c>
      <c r="C30" s="93" t="s">
        <v>11</v>
      </c>
      <c r="D30" s="93" t="s">
        <v>11</v>
      </c>
      <c r="E30" s="93" t="s">
        <v>11</v>
      </c>
      <c r="F30" s="93" t="s">
        <v>11</v>
      </c>
      <c r="G30" s="93" t="s">
        <v>11</v>
      </c>
    </row>
    <row r="31" spans="1:7" ht="16.5" customHeight="1">
      <c r="A31" s="48" t="s">
        <v>2</v>
      </c>
      <c r="B31" s="122">
        <f aca="true" t="shared" si="0" ref="B31:G31">SUM(B29:B30)</f>
        <v>405</v>
      </c>
      <c r="C31" s="122">
        <f t="shared" si="0"/>
        <v>192</v>
      </c>
      <c r="D31" s="122">
        <f t="shared" si="0"/>
        <v>597</v>
      </c>
      <c r="E31" s="122">
        <f t="shared" si="0"/>
        <v>362</v>
      </c>
      <c r="F31" s="122">
        <f t="shared" si="0"/>
        <v>172</v>
      </c>
      <c r="G31" s="122">
        <f t="shared" si="0"/>
        <v>534</v>
      </c>
    </row>
    <row r="32" spans="1:7" ht="23.25" customHeight="1">
      <c r="A32" s="151" t="s">
        <v>158</v>
      </c>
      <c r="B32" s="151"/>
      <c r="C32" s="151"/>
      <c r="D32" s="157"/>
      <c r="E32" s="157"/>
      <c r="F32" s="157"/>
      <c r="G32" s="157"/>
    </row>
    <row r="33" ht="12.75">
      <c r="A33" s="3"/>
    </row>
    <row r="34" ht="12.75">
      <c r="A34" s="3"/>
    </row>
    <row r="35" ht="12.75">
      <c r="A35" s="3"/>
    </row>
    <row r="36" spans="1:7" ht="12.75">
      <c r="A36" s="1" t="s">
        <v>64</v>
      </c>
      <c r="B36" s="103"/>
      <c r="C36" s="103"/>
      <c r="D36" s="103"/>
      <c r="E36" s="103"/>
      <c r="F36" s="103"/>
      <c r="G36" s="103"/>
    </row>
    <row r="37" spans="1:7" ht="35.25" customHeight="1">
      <c r="A37" s="137" t="s">
        <v>112</v>
      </c>
      <c r="B37" s="137"/>
      <c r="C37" s="137"/>
      <c r="D37" s="137"/>
      <c r="E37" s="137"/>
      <c r="F37" s="138"/>
      <c r="G37" s="138"/>
    </row>
    <row r="38" spans="1:7" ht="15.75" customHeight="1">
      <c r="A38" s="72"/>
      <c r="B38" s="73" t="s">
        <v>57</v>
      </c>
      <c r="C38" s="72"/>
      <c r="D38" s="72"/>
      <c r="E38" s="73" t="s">
        <v>58</v>
      </c>
      <c r="F38" s="121"/>
      <c r="G38" s="121"/>
    </row>
    <row r="39" spans="1:7" ht="15.75" customHeight="1">
      <c r="A39" s="75"/>
      <c r="B39" s="68" t="s">
        <v>49</v>
      </c>
      <c r="C39" s="68" t="s">
        <v>50</v>
      </c>
      <c r="D39" s="68" t="s">
        <v>2</v>
      </c>
      <c r="E39" s="68" t="s">
        <v>49</v>
      </c>
      <c r="F39" s="68" t="s">
        <v>50</v>
      </c>
      <c r="G39" s="68" t="s">
        <v>2</v>
      </c>
    </row>
    <row r="40" spans="1:7" ht="16.5" customHeight="1">
      <c r="A40" s="61" t="s">
        <v>3</v>
      </c>
      <c r="B40" s="54">
        <v>3.574</v>
      </c>
      <c r="C40" s="54">
        <v>1.923</v>
      </c>
      <c r="D40" s="54">
        <f>SUM(B40:C40)</f>
        <v>5.497</v>
      </c>
      <c r="E40" s="54">
        <v>2.007</v>
      </c>
      <c r="F40" s="54">
        <v>1.044</v>
      </c>
      <c r="G40" s="54">
        <f>SUM(E40:F40)</f>
        <v>3.051</v>
      </c>
    </row>
    <row r="41" spans="1:7" ht="16.5" customHeight="1">
      <c r="A41" s="61" t="s">
        <v>111</v>
      </c>
      <c r="B41" s="123" t="s">
        <v>11</v>
      </c>
      <c r="C41" s="123" t="s">
        <v>11</v>
      </c>
      <c r="D41" s="123" t="s">
        <v>11</v>
      </c>
      <c r="E41" s="123" t="s">
        <v>11</v>
      </c>
      <c r="F41" s="123" t="s">
        <v>11</v>
      </c>
      <c r="G41" s="123" t="s">
        <v>11</v>
      </c>
    </row>
    <row r="42" spans="1:7" ht="16.5" customHeight="1">
      <c r="A42" s="48" t="s">
        <v>2</v>
      </c>
      <c r="B42" s="124">
        <f aca="true" t="shared" si="1" ref="B42:G42">SUM(B40:B41)</f>
        <v>3.574</v>
      </c>
      <c r="C42" s="124">
        <f t="shared" si="1"/>
        <v>1.923</v>
      </c>
      <c r="D42" s="124">
        <f t="shared" si="1"/>
        <v>5.497</v>
      </c>
      <c r="E42" s="124">
        <f t="shared" si="1"/>
        <v>2.007</v>
      </c>
      <c r="F42" s="124">
        <f t="shared" si="1"/>
        <v>1.044</v>
      </c>
      <c r="G42" s="124">
        <f t="shared" si="1"/>
        <v>3.051</v>
      </c>
    </row>
    <row r="43" spans="1:7" ht="24" customHeight="1">
      <c r="A43" s="151" t="s">
        <v>159</v>
      </c>
      <c r="B43" s="151"/>
      <c r="C43" s="151"/>
      <c r="D43" s="157"/>
      <c r="E43" s="157"/>
      <c r="F43" s="157"/>
      <c r="G43" s="157"/>
    </row>
    <row r="44" spans="1:7" ht="12.75" customHeight="1">
      <c r="A44" s="35"/>
      <c r="B44" s="35"/>
      <c r="C44" s="35"/>
      <c r="D44" s="35"/>
      <c r="E44" s="35"/>
      <c r="F44" s="20"/>
      <c r="G44" s="20"/>
    </row>
    <row r="45" spans="1:7" ht="12.75" customHeight="1">
      <c r="A45" s="35"/>
      <c r="B45" s="35"/>
      <c r="C45" s="35"/>
      <c r="D45" s="35"/>
      <c r="E45" s="35"/>
      <c r="F45" s="20"/>
      <c r="G45" s="20"/>
    </row>
    <row r="46" spans="1:7" ht="12.75" customHeight="1">
      <c r="A46" s="35"/>
      <c r="B46" s="35"/>
      <c r="C46" s="35"/>
      <c r="D46" s="35"/>
      <c r="E46" s="35"/>
      <c r="F46" s="20"/>
      <c r="G46" s="20"/>
    </row>
    <row r="47" spans="1:7" ht="12.75">
      <c r="A47" s="1" t="s">
        <v>29</v>
      </c>
      <c r="B47" s="102"/>
      <c r="C47" s="102"/>
      <c r="D47" s="102"/>
      <c r="E47" s="102"/>
      <c r="F47" s="103"/>
      <c r="G47" s="103"/>
    </row>
    <row r="48" spans="1:7" ht="30" customHeight="1">
      <c r="A48" s="137" t="s">
        <v>113</v>
      </c>
      <c r="B48" s="137"/>
      <c r="C48" s="137"/>
      <c r="D48" s="137"/>
      <c r="E48" s="138"/>
      <c r="F48" s="138"/>
      <c r="G48" s="138"/>
    </row>
    <row r="49" spans="1:7" ht="15.75" customHeight="1">
      <c r="A49" s="64"/>
      <c r="B49" s="64" t="s">
        <v>57</v>
      </c>
      <c r="C49" s="64"/>
      <c r="D49" s="64"/>
      <c r="E49" s="64" t="s">
        <v>58</v>
      </c>
      <c r="F49" s="64"/>
      <c r="G49" s="64"/>
    </row>
    <row r="50" spans="1:7" ht="15.75" customHeight="1">
      <c r="A50" s="68"/>
      <c r="B50" s="68" t="s">
        <v>49</v>
      </c>
      <c r="C50" s="68" t="s">
        <v>50</v>
      </c>
      <c r="D50" s="68" t="s">
        <v>2</v>
      </c>
      <c r="E50" s="68" t="s">
        <v>49</v>
      </c>
      <c r="F50" s="68" t="s">
        <v>50</v>
      </c>
      <c r="G50" s="68" t="s">
        <v>2</v>
      </c>
    </row>
    <row r="51" spans="1:7" ht="16.5" customHeight="1">
      <c r="A51" s="46" t="s">
        <v>79</v>
      </c>
      <c r="B51" s="128" t="s">
        <v>85</v>
      </c>
      <c r="C51" s="88" t="s">
        <v>11</v>
      </c>
      <c r="D51" s="129" t="s">
        <v>85</v>
      </c>
      <c r="E51" s="65">
        <v>33</v>
      </c>
      <c r="F51" s="65">
        <v>20</v>
      </c>
      <c r="G51" s="65">
        <f aca="true" t="shared" si="2" ref="G51:G56">SUM(E51:F51)</f>
        <v>53</v>
      </c>
    </row>
    <row r="52" spans="1:7" ht="12.75">
      <c r="A52" s="46" t="s">
        <v>7</v>
      </c>
      <c r="B52" s="66">
        <v>67</v>
      </c>
      <c r="C52" s="66">
        <v>51</v>
      </c>
      <c r="D52" s="65">
        <f>SUM(B52:C52)</f>
        <v>118</v>
      </c>
      <c r="E52" s="65">
        <v>157</v>
      </c>
      <c r="F52" s="65">
        <v>71</v>
      </c>
      <c r="G52" s="65">
        <f t="shared" si="2"/>
        <v>228</v>
      </c>
    </row>
    <row r="53" spans="1:7" ht="12.75">
      <c r="A53" s="46" t="s">
        <v>6</v>
      </c>
      <c r="B53" s="66">
        <v>219</v>
      </c>
      <c r="C53" s="66">
        <v>76</v>
      </c>
      <c r="D53" s="65">
        <f>SUM(B53:C53)</f>
        <v>295</v>
      </c>
      <c r="E53" s="65">
        <v>116</v>
      </c>
      <c r="F53" s="65">
        <v>57</v>
      </c>
      <c r="G53" s="65">
        <f t="shared" si="2"/>
        <v>173</v>
      </c>
    </row>
    <row r="54" spans="1:7" ht="12.75">
      <c r="A54" s="46" t="s">
        <v>5</v>
      </c>
      <c r="B54" s="66">
        <v>77</v>
      </c>
      <c r="C54" s="66">
        <v>50</v>
      </c>
      <c r="D54" s="65">
        <f>SUM(B54:C54)</f>
        <v>127</v>
      </c>
      <c r="E54" s="65">
        <v>52</v>
      </c>
      <c r="F54" s="65">
        <v>21</v>
      </c>
      <c r="G54" s="65">
        <f t="shared" si="2"/>
        <v>73</v>
      </c>
    </row>
    <row r="55" spans="1:7" ht="12.75">
      <c r="A55" s="46" t="s">
        <v>80</v>
      </c>
      <c r="B55" s="66">
        <v>42</v>
      </c>
      <c r="C55" s="88">
        <v>15</v>
      </c>
      <c r="D55" s="65">
        <f>SUM(B55:C55)</f>
        <v>57</v>
      </c>
      <c r="E55" s="93">
        <v>4</v>
      </c>
      <c r="F55" s="65">
        <v>3</v>
      </c>
      <c r="G55" s="65">
        <f t="shared" si="2"/>
        <v>7</v>
      </c>
    </row>
    <row r="56" spans="1:7" s="106" customFormat="1" ht="15" customHeight="1">
      <c r="A56" s="105" t="s">
        <v>2</v>
      </c>
      <c r="B56" s="91">
        <f>SUM(B51:B55)</f>
        <v>405</v>
      </c>
      <c r="C56" s="91">
        <f>SUM(C51:C55)</f>
        <v>192</v>
      </c>
      <c r="D56" s="91">
        <f>SUM(B56:C56)</f>
        <v>597</v>
      </c>
      <c r="E56" s="91">
        <f>SUM(E51:E55)</f>
        <v>362</v>
      </c>
      <c r="F56" s="91">
        <f>SUM(F51:F55)</f>
        <v>172</v>
      </c>
      <c r="G56" s="91">
        <f t="shared" si="2"/>
        <v>534</v>
      </c>
    </row>
    <row r="57" spans="1:7" s="106" customFormat="1" ht="27.75" customHeight="1">
      <c r="A57" s="159" t="s">
        <v>160</v>
      </c>
      <c r="B57" s="154"/>
      <c r="C57" s="154"/>
      <c r="D57" s="154"/>
      <c r="E57" s="154"/>
      <c r="F57" s="154"/>
      <c r="G57" s="154"/>
    </row>
    <row r="59" spans="2:7" ht="12.75">
      <c r="B59" s="17"/>
      <c r="C59" s="17"/>
      <c r="D59" s="17"/>
      <c r="E59" s="17"/>
      <c r="F59" s="17"/>
      <c r="G59" s="17"/>
    </row>
    <row r="61" spans="1:7" ht="12.75">
      <c r="A61" s="1" t="s">
        <v>30</v>
      </c>
      <c r="B61" s="102"/>
      <c r="C61" s="102"/>
      <c r="D61" s="102"/>
      <c r="E61" s="102"/>
      <c r="F61" s="103"/>
      <c r="G61" s="103"/>
    </row>
    <row r="62" spans="1:7" ht="33" customHeight="1">
      <c r="A62" s="137" t="s">
        <v>157</v>
      </c>
      <c r="B62" s="137"/>
      <c r="C62" s="137"/>
      <c r="D62" s="137"/>
      <c r="E62" s="138"/>
      <c r="F62" s="138"/>
      <c r="G62" s="138"/>
    </row>
    <row r="63" spans="1:7" ht="15.75" customHeight="1">
      <c r="A63" s="64"/>
      <c r="B63" s="64" t="s">
        <v>57</v>
      </c>
      <c r="C63" s="64"/>
      <c r="D63" s="64"/>
      <c r="E63" s="64" t="s">
        <v>58</v>
      </c>
      <c r="F63" s="64"/>
      <c r="G63" s="64"/>
    </row>
    <row r="64" spans="1:7" ht="15.75" customHeight="1">
      <c r="A64" s="68"/>
      <c r="B64" s="68" t="s">
        <v>49</v>
      </c>
      <c r="C64" s="68" t="s">
        <v>50</v>
      </c>
      <c r="D64" s="68" t="s">
        <v>2</v>
      </c>
      <c r="E64" s="68" t="s">
        <v>49</v>
      </c>
      <c r="F64" s="68" t="s">
        <v>50</v>
      </c>
      <c r="G64" s="68" t="s">
        <v>2</v>
      </c>
    </row>
    <row r="65" spans="1:7" ht="16.5" customHeight="1">
      <c r="A65" s="46" t="s">
        <v>79</v>
      </c>
      <c r="B65" s="130" t="s">
        <v>85</v>
      </c>
      <c r="C65" s="95" t="s">
        <v>11</v>
      </c>
      <c r="D65" s="131" t="s">
        <v>85</v>
      </c>
      <c r="E65" s="55">
        <v>0.2</v>
      </c>
      <c r="F65" s="54">
        <v>0.174</v>
      </c>
      <c r="G65" s="55">
        <f aca="true" t="shared" si="3" ref="G65:G70">SUM(E65:F65)</f>
        <v>0.374</v>
      </c>
    </row>
    <row r="66" spans="1:7" ht="12.75">
      <c r="A66" s="46" t="s">
        <v>7</v>
      </c>
      <c r="B66" s="94">
        <v>0.527</v>
      </c>
      <c r="C66" s="94">
        <v>0.493</v>
      </c>
      <c r="D66" s="54">
        <f>SUM(B66:C66)</f>
        <v>1.02</v>
      </c>
      <c r="E66" s="55">
        <v>0.759</v>
      </c>
      <c r="F66" s="54">
        <v>0.442</v>
      </c>
      <c r="G66" s="55">
        <f t="shared" si="3"/>
        <v>1.201</v>
      </c>
    </row>
    <row r="67" spans="1:7" ht="12.75">
      <c r="A67" s="46" t="s">
        <v>6</v>
      </c>
      <c r="B67" s="94">
        <v>1.656</v>
      </c>
      <c r="C67" s="94">
        <v>0.661</v>
      </c>
      <c r="D67" s="54">
        <f>SUM(B67:C67)</f>
        <v>2.317</v>
      </c>
      <c r="E67" s="55">
        <v>0.633</v>
      </c>
      <c r="F67" s="54">
        <v>0.304</v>
      </c>
      <c r="G67" s="55">
        <f t="shared" si="3"/>
        <v>0.937</v>
      </c>
    </row>
    <row r="68" spans="1:7" ht="12.75">
      <c r="A68" s="46" t="s">
        <v>5</v>
      </c>
      <c r="B68" s="94">
        <v>0.812</v>
      </c>
      <c r="C68" s="94">
        <v>0.569</v>
      </c>
      <c r="D68" s="54">
        <f>SUM(B68:C68)</f>
        <v>1.381</v>
      </c>
      <c r="E68" s="55">
        <v>0.412</v>
      </c>
      <c r="F68" s="54">
        <v>0.113</v>
      </c>
      <c r="G68" s="55">
        <f t="shared" si="3"/>
        <v>0.525</v>
      </c>
    </row>
    <row r="69" spans="1:7" ht="12.75">
      <c r="A69" s="46" t="s">
        <v>80</v>
      </c>
      <c r="B69" s="94">
        <v>0.58</v>
      </c>
      <c r="C69" s="95">
        <v>0.2</v>
      </c>
      <c r="D69" s="54">
        <f>SUM(B69:C69)</f>
        <v>0.78</v>
      </c>
      <c r="E69" s="96">
        <v>0.002</v>
      </c>
      <c r="F69" s="54">
        <v>0.012</v>
      </c>
      <c r="G69" s="55">
        <f t="shared" si="3"/>
        <v>0.014</v>
      </c>
    </row>
    <row r="70" spans="1:7" ht="15" customHeight="1">
      <c r="A70" s="48" t="s">
        <v>2</v>
      </c>
      <c r="B70" s="56">
        <f>SUM(B65:B69)</f>
        <v>3.575</v>
      </c>
      <c r="C70" s="56">
        <f>SUM(C65:C69)</f>
        <v>1.9229999999999998</v>
      </c>
      <c r="D70" s="56">
        <f>SUM(B70:C70)</f>
        <v>5.498</v>
      </c>
      <c r="E70" s="49">
        <f>SUM(E65:E69)</f>
        <v>2.006</v>
      </c>
      <c r="F70" s="49">
        <f>SUM(F65:F69)</f>
        <v>1.045</v>
      </c>
      <c r="G70" s="49">
        <f t="shared" si="3"/>
        <v>3.0509999999999997</v>
      </c>
    </row>
    <row r="71" spans="1:7" ht="26.25" customHeight="1">
      <c r="A71" s="159" t="s">
        <v>114</v>
      </c>
      <c r="B71" s="154"/>
      <c r="C71" s="154"/>
      <c r="D71" s="154"/>
      <c r="E71" s="154"/>
      <c r="F71" s="154"/>
      <c r="G71" s="154"/>
    </row>
    <row r="72" spans="1:7" ht="12.75" customHeight="1">
      <c r="A72" s="35"/>
      <c r="B72" s="35"/>
      <c r="C72" s="35"/>
      <c r="D72" s="35"/>
      <c r="E72" s="35"/>
      <c r="F72" s="20"/>
      <c r="G72" s="20"/>
    </row>
    <row r="73" spans="1:7" ht="12.75" customHeight="1">
      <c r="A73" s="35"/>
      <c r="B73" s="35"/>
      <c r="C73" s="35"/>
      <c r="D73" s="35"/>
      <c r="E73" s="35"/>
      <c r="F73" s="20"/>
      <c r="G73" s="20"/>
    </row>
    <row r="74" spans="1:7" ht="12.75">
      <c r="A74" s="1" t="s">
        <v>31</v>
      </c>
      <c r="B74" s="102"/>
      <c r="C74" s="102"/>
      <c r="D74" s="102"/>
      <c r="E74" s="102"/>
      <c r="F74" s="103"/>
      <c r="G74" s="103"/>
    </row>
    <row r="75" spans="1:7" ht="28.5" customHeight="1">
      <c r="A75" s="137" t="s">
        <v>115</v>
      </c>
      <c r="B75" s="137"/>
      <c r="C75" s="137"/>
      <c r="D75" s="137"/>
      <c r="E75" s="137"/>
      <c r="F75" s="138"/>
      <c r="G75" s="138"/>
    </row>
    <row r="76" spans="1:7" ht="15.75" customHeight="1">
      <c r="A76" s="64"/>
      <c r="B76" s="64" t="s">
        <v>57</v>
      </c>
      <c r="C76" s="64"/>
      <c r="D76" s="64"/>
      <c r="E76" s="64" t="s">
        <v>58</v>
      </c>
      <c r="F76" s="64"/>
      <c r="G76" s="64"/>
    </row>
    <row r="77" spans="1:7" ht="15.75" customHeight="1">
      <c r="A77" s="68"/>
      <c r="B77" s="68" t="s">
        <v>49</v>
      </c>
      <c r="C77" s="68" t="s">
        <v>50</v>
      </c>
      <c r="D77" s="68" t="s">
        <v>2</v>
      </c>
      <c r="E77" s="68" t="s">
        <v>49</v>
      </c>
      <c r="F77" s="68" t="s">
        <v>50</v>
      </c>
      <c r="G77" s="68" t="s">
        <v>2</v>
      </c>
    </row>
    <row r="78" spans="1:7" s="4" customFormat="1" ht="16.5" customHeight="1">
      <c r="A78" s="46" t="s">
        <v>51</v>
      </c>
      <c r="B78" s="43">
        <v>322</v>
      </c>
      <c r="C78" s="43">
        <f>127+34</f>
        <v>161</v>
      </c>
      <c r="D78" s="43">
        <f>SUM(B78:C78)</f>
        <v>483</v>
      </c>
      <c r="E78" s="43">
        <f>256+50</f>
        <v>306</v>
      </c>
      <c r="F78" s="43">
        <f>122+30</f>
        <v>152</v>
      </c>
      <c r="G78" s="43">
        <f>SUM(E78:F78)</f>
        <v>458</v>
      </c>
    </row>
    <row r="79" spans="1:7" s="4" customFormat="1" ht="12.75" customHeight="1">
      <c r="A79" s="46" t="s">
        <v>116</v>
      </c>
      <c r="B79" s="43">
        <f>14+1+68</f>
        <v>83</v>
      </c>
      <c r="C79" s="43">
        <f>10+1+20</f>
        <v>31</v>
      </c>
      <c r="D79" s="43">
        <f>SUM(B79:C79)</f>
        <v>114</v>
      </c>
      <c r="E79" s="43">
        <f>18+1+1+36</f>
        <v>56</v>
      </c>
      <c r="F79" s="43">
        <f>6+1+14</f>
        <v>21</v>
      </c>
      <c r="G79" s="43">
        <f>SUM(E79:F79)</f>
        <v>77</v>
      </c>
    </row>
    <row r="80" spans="1:7" s="115" customFormat="1" ht="16.5" customHeight="1">
      <c r="A80" s="105" t="s">
        <v>2</v>
      </c>
      <c r="B80" s="91">
        <f>SUM(B78:B79)</f>
        <v>405</v>
      </c>
      <c r="C80" s="91">
        <f>SUM(C78:C79)</f>
        <v>192</v>
      </c>
      <c r="D80" s="91">
        <f>SUM(B80:C80)</f>
        <v>597</v>
      </c>
      <c r="E80" s="91">
        <f>SUM(E78:E79)</f>
        <v>362</v>
      </c>
      <c r="F80" s="91">
        <f>SUM(F78:F79)</f>
        <v>173</v>
      </c>
      <c r="G80" s="91">
        <f>SUM(E80:F80)</f>
        <v>535</v>
      </c>
    </row>
    <row r="81" spans="1:7" ht="47.25" customHeight="1">
      <c r="A81" s="143" t="s">
        <v>117</v>
      </c>
      <c r="B81" s="144"/>
      <c r="C81" s="144"/>
      <c r="D81" s="144"/>
      <c r="E81" s="144"/>
      <c r="F81" s="144"/>
      <c r="G81" s="144"/>
    </row>
    <row r="82" spans="1:7" ht="12.75">
      <c r="A82" s="160"/>
      <c r="B82" s="160"/>
      <c r="C82" s="160"/>
      <c r="D82" s="160"/>
      <c r="E82" s="160"/>
      <c r="F82" s="17"/>
      <c r="G82" s="17"/>
    </row>
    <row r="83" spans="2:5" ht="12.75">
      <c r="B83" s="12"/>
      <c r="C83" s="12"/>
      <c r="D83" s="12"/>
      <c r="E83" s="12"/>
    </row>
    <row r="85" spans="1:7" ht="12.75">
      <c r="A85" s="1" t="s">
        <v>32</v>
      </c>
      <c r="B85" s="102"/>
      <c r="C85" s="102"/>
      <c r="D85" s="102"/>
      <c r="E85" s="102"/>
      <c r="F85" s="103"/>
      <c r="G85" s="103"/>
    </row>
    <row r="86" spans="1:7" ht="30" customHeight="1">
      <c r="A86" s="137" t="s">
        <v>118</v>
      </c>
      <c r="B86" s="137"/>
      <c r="C86" s="137"/>
      <c r="D86" s="137"/>
      <c r="E86" s="137"/>
      <c r="F86" s="138"/>
      <c r="G86" s="138"/>
    </row>
    <row r="87" spans="1:7" ht="15.75" customHeight="1">
      <c r="A87" s="64"/>
      <c r="B87" s="64" t="s">
        <v>57</v>
      </c>
      <c r="C87" s="64"/>
      <c r="D87" s="64"/>
      <c r="E87" s="64" t="s">
        <v>58</v>
      </c>
      <c r="F87" s="64"/>
      <c r="G87" s="64"/>
    </row>
    <row r="88" spans="1:7" ht="15.75" customHeight="1">
      <c r="A88" s="68"/>
      <c r="B88" s="68" t="s">
        <v>49</v>
      </c>
      <c r="C88" s="68" t="s">
        <v>50</v>
      </c>
      <c r="D88" s="68" t="s">
        <v>2</v>
      </c>
      <c r="E88" s="68" t="s">
        <v>49</v>
      </c>
      <c r="F88" s="68" t="s">
        <v>50</v>
      </c>
      <c r="G88" s="68" t="s">
        <v>2</v>
      </c>
    </row>
    <row r="89" spans="1:7" s="4" customFormat="1" ht="16.5" customHeight="1">
      <c r="A89" s="46" t="s">
        <v>51</v>
      </c>
      <c r="B89" s="101">
        <f>(2343575+498970)/1000000</f>
        <v>2.842545</v>
      </c>
      <c r="C89" s="101">
        <f>(1152020+416957)/1000000</f>
        <v>1.568977</v>
      </c>
      <c r="D89" s="47">
        <f>SUM(B89:C89)</f>
        <v>4.411522</v>
      </c>
      <c r="E89" s="101">
        <f>(1227547+327335)/1000000</f>
        <v>1.554882</v>
      </c>
      <c r="F89" s="101">
        <f>(707170+227957)/1000000</f>
        <v>0.935127</v>
      </c>
      <c r="G89" s="47">
        <f>SUM(E89:F89)</f>
        <v>2.490009</v>
      </c>
    </row>
    <row r="90" spans="1:7" s="4" customFormat="1" ht="12.75" customHeight="1">
      <c r="A90" s="46" t="s">
        <v>105</v>
      </c>
      <c r="B90" s="101">
        <f>(219360+9450+503432)/1000000</f>
        <v>0.732242</v>
      </c>
      <c r="C90" s="101">
        <f>(171700+13440+168955)/1000000</f>
        <v>0.354095</v>
      </c>
      <c r="D90" s="47">
        <f>SUM(B90:C90)</f>
        <v>1.0863369999999999</v>
      </c>
      <c r="E90" s="101">
        <f>(232750+1050+7840+210397)/1000000</f>
        <v>0.452037</v>
      </c>
      <c r="F90" s="101">
        <f>(59750+525+48860)/1000000</f>
        <v>0.109135</v>
      </c>
      <c r="G90" s="47">
        <f>SUM(E90:F90)</f>
        <v>0.561172</v>
      </c>
    </row>
    <row r="91" spans="1:7" s="4" customFormat="1" ht="16.5" customHeight="1">
      <c r="A91" s="48" t="s">
        <v>2</v>
      </c>
      <c r="B91" s="49">
        <f>SUM(B89:B90)</f>
        <v>3.5747869999999997</v>
      </c>
      <c r="C91" s="49">
        <f>SUM(C89:C90)</f>
        <v>1.9230720000000001</v>
      </c>
      <c r="D91" s="47">
        <f>SUM(B91:C91)</f>
        <v>5.497859</v>
      </c>
      <c r="E91" s="49">
        <f>SUM(E89:E90)</f>
        <v>2.006919</v>
      </c>
      <c r="F91" s="49">
        <f>SUM(F89:F90)</f>
        <v>1.044262</v>
      </c>
      <c r="G91" s="49">
        <f>SUM(E91:F91)</f>
        <v>3.0511809999999997</v>
      </c>
    </row>
    <row r="92" spans="1:7" ht="35.25" customHeight="1">
      <c r="A92" s="139" t="s">
        <v>174</v>
      </c>
      <c r="B92" s="145"/>
      <c r="C92" s="145"/>
      <c r="D92" s="145"/>
      <c r="E92" s="145"/>
      <c r="F92" s="146"/>
      <c r="G92" s="146"/>
    </row>
    <row r="93" spans="1:5" ht="12.75">
      <c r="A93" s="160"/>
      <c r="B93" s="160"/>
      <c r="C93" s="160"/>
      <c r="D93" s="160"/>
      <c r="E93" s="160"/>
    </row>
  </sheetData>
  <sheetProtection/>
  <mergeCells count="18">
    <mergeCell ref="A48:G48"/>
    <mergeCell ref="A62:G62"/>
    <mergeCell ref="A75:G75"/>
    <mergeCell ref="A93:E93"/>
    <mergeCell ref="A57:G57"/>
    <mergeCell ref="A82:E82"/>
    <mergeCell ref="A86:G86"/>
    <mergeCell ref="A92:G92"/>
    <mergeCell ref="A81:G81"/>
    <mergeCell ref="A2:G2"/>
    <mergeCell ref="A14:G14"/>
    <mergeCell ref="A9:G9"/>
    <mergeCell ref="A26:G26"/>
    <mergeCell ref="A32:G32"/>
    <mergeCell ref="A37:G37"/>
    <mergeCell ref="A22:G22"/>
    <mergeCell ref="A71:G71"/>
    <mergeCell ref="A43:G43"/>
  </mergeCells>
  <printOptions/>
  <pageMargins left="0.7874015748031497" right="0.3937007874015748" top="0.984251968503937" bottom="0.984251968503937" header="0.5118110236220472" footer="0.5118110236220472"/>
  <pageSetup firstPageNumber="19" useFirstPageNumber="1" horizontalDpi="600" verticalDpi="600" orientation="portrait" paperSize="9" scale="85" r:id="rId1"/>
  <headerFooter alignWithMargins="0">
    <oddHeader>&amp;R&amp;"Arial,Fet"&amp;12Studiehjälp, kalenderhalvår</oddHead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M181"/>
  <sheetViews>
    <sheetView zoomScaleSheetLayoutView="100" zoomScalePageLayoutView="0" workbookViewId="0" topLeftCell="A1">
      <selection activeCell="A1" sqref="A1"/>
    </sheetView>
  </sheetViews>
  <sheetFormatPr defaultColWidth="9.140625" defaultRowHeight="12.75"/>
  <cols>
    <col min="1" max="1" width="28.7109375" style="0" customWidth="1"/>
    <col min="2" max="2" width="9.00390625" style="0" customWidth="1"/>
    <col min="5" max="5" width="9.00390625" style="0" customWidth="1"/>
    <col min="8" max="8" width="9.00390625" style="0" customWidth="1"/>
    <col min="9" max="9" width="9.7109375" style="0" customWidth="1"/>
  </cols>
  <sheetData>
    <row r="1" spans="1:13" s="1" customFormat="1" ht="12.75">
      <c r="A1" s="1" t="s">
        <v>65</v>
      </c>
      <c r="B1" s="103"/>
      <c r="C1" s="103"/>
      <c r="D1" s="103"/>
      <c r="E1" s="4"/>
      <c r="H1" s="27"/>
      <c r="I1" s="27"/>
      <c r="J1" s="27"/>
      <c r="K1" s="27"/>
      <c r="L1" s="27"/>
      <c r="M1" s="27"/>
    </row>
    <row r="2" spans="1:13" s="1" customFormat="1" ht="40.5" customHeight="1">
      <c r="A2" s="137" t="s">
        <v>119</v>
      </c>
      <c r="B2" s="137"/>
      <c r="C2" s="137"/>
      <c r="D2" s="137"/>
      <c r="E2" s="24"/>
      <c r="F2" s="7"/>
      <c r="G2" s="7"/>
      <c r="H2" s="8"/>
      <c r="I2" s="14"/>
      <c r="J2" s="14"/>
      <c r="K2" s="14"/>
      <c r="L2" s="14"/>
      <c r="M2" s="14"/>
    </row>
    <row r="3" spans="1:13" s="4" customFormat="1" ht="15.75" customHeight="1">
      <c r="A3" s="44"/>
      <c r="B3" s="44">
        <v>2006</v>
      </c>
      <c r="C3" s="44">
        <v>2007</v>
      </c>
      <c r="D3" s="44">
        <v>2008</v>
      </c>
      <c r="H3" s="19"/>
      <c r="I3" s="19"/>
      <c r="J3" s="19"/>
      <c r="K3" s="19"/>
      <c r="L3" s="19"/>
      <c r="M3" s="19"/>
    </row>
    <row r="4" spans="1:13" s="4" customFormat="1" ht="16.5" customHeight="1">
      <c r="A4" s="46" t="s">
        <v>120</v>
      </c>
      <c r="B4" s="57">
        <v>3654.4</v>
      </c>
      <c r="C4" s="57">
        <v>3909.66408</v>
      </c>
      <c r="D4" s="55">
        <v>4016.055</v>
      </c>
      <c r="H4" s="19"/>
      <c r="I4" s="19"/>
      <c r="J4" s="16"/>
      <c r="K4" s="16"/>
      <c r="L4" s="16"/>
      <c r="M4" s="19"/>
    </row>
    <row r="5" spans="1:13" s="4" customFormat="1" ht="16.5" customHeight="1">
      <c r="A5" s="48" t="s">
        <v>121</v>
      </c>
      <c r="B5" s="49">
        <v>3663.506166</v>
      </c>
      <c r="C5" s="49">
        <v>3912.0768022</v>
      </c>
      <c r="D5" s="49">
        <v>4014.951</v>
      </c>
      <c r="H5" s="19"/>
      <c r="I5" s="19"/>
      <c r="J5" s="16"/>
      <c r="K5" s="16"/>
      <c r="L5" s="16"/>
      <c r="M5" s="19"/>
    </row>
    <row r="6" spans="1:13" s="4" customFormat="1" ht="72.75" customHeight="1">
      <c r="A6" s="151" t="s">
        <v>122</v>
      </c>
      <c r="B6" s="151"/>
      <c r="C6" s="151"/>
      <c r="D6" s="151"/>
      <c r="E6" s="161"/>
      <c r="H6" s="19"/>
      <c r="I6" s="19"/>
      <c r="J6" s="16"/>
      <c r="K6" s="16"/>
      <c r="L6" s="16"/>
      <c r="M6" s="19"/>
    </row>
    <row r="7" spans="8:13" ht="12.75" customHeight="1">
      <c r="H7" s="20"/>
      <c r="I7" s="35"/>
      <c r="J7" s="36"/>
      <c r="K7" s="35"/>
      <c r="L7" s="35"/>
      <c r="M7" s="35"/>
    </row>
    <row r="8" spans="2:13" ht="12.75" customHeight="1">
      <c r="B8" s="20"/>
      <c r="C8" s="20"/>
      <c r="D8" s="20"/>
      <c r="H8" s="20"/>
      <c r="I8" s="35"/>
      <c r="J8" s="36"/>
      <c r="K8" s="35"/>
      <c r="L8" s="35"/>
      <c r="M8" s="35"/>
    </row>
    <row r="9" spans="1:13" ht="12.75" customHeight="1">
      <c r="A9" s="163"/>
      <c r="B9" s="163"/>
      <c r="C9" s="163"/>
      <c r="D9" s="163"/>
      <c r="E9" s="163"/>
      <c r="H9" s="20"/>
      <c r="I9" s="35"/>
      <c r="J9" s="36"/>
      <c r="K9" s="35"/>
      <c r="L9" s="35"/>
      <c r="M9" s="35"/>
    </row>
    <row r="10" spans="1:13" s="1" customFormat="1" ht="12.75">
      <c r="A10" s="1" t="s">
        <v>33</v>
      </c>
      <c r="B10" s="104"/>
      <c r="C10" s="104"/>
      <c r="D10" s="104"/>
      <c r="E10" s="104"/>
      <c r="F10" s="104"/>
      <c r="G10" s="104"/>
      <c r="H10" s="27"/>
      <c r="I10" s="27"/>
      <c r="J10" s="27"/>
      <c r="K10" s="27"/>
      <c r="L10" s="27"/>
      <c r="M10" s="27"/>
    </row>
    <row r="11" spans="1:13" s="1" customFormat="1" ht="30" customHeight="1">
      <c r="A11" s="137" t="s">
        <v>123</v>
      </c>
      <c r="B11" s="137"/>
      <c r="C11" s="137"/>
      <c r="D11" s="137"/>
      <c r="E11" s="148"/>
      <c r="F11" s="162"/>
      <c r="G11" s="162"/>
      <c r="H11" s="27"/>
      <c r="I11" s="148"/>
      <c r="J11" s="148"/>
      <c r="K11" s="148"/>
      <c r="L11" s="148"/>
      <c r="M11" s="8"/>
    </row>
    <row r="12" spans="1:13" s="4" customFormat="1" ht="15.75" customHeight="1">
      <c r="A12" s="75"/>
      <c r="B12" s="68" t="s">
        <v>49</v>
      </c>
      <c r="C12" s="68" t="s">
        <v>50</v>
      </c>
      <c r="D12" s="68" t="s">
        <v>2</v>
      </c>
      <c r="E12" s="64"/>
      <c r="F12" s="19"/>
      <c r="G12" s="19"/>
      <c r="H12" s="19"/>
      <c r="I12" s="19"/>
      <c r="J12" s="19"/>
      <c r="K12" s="19"/>
      <c r="L12" s="19"/>
      <c r="M12" s="19"/>
    </row>
    <row r="13" spans="1:13" s="4" customFormat="1" ht="16.5" customHeight="1">
      <c r="A13" s="46" t="s">
        <v>16</v>
      </c>
      <c r="B13" s="89">
        <v>236940</v>
      </c>
      <c r="C13" s="89">
        <v>249607</v>
      </c>
      <c r="D13" s="43">
        <f>SUM(B13:C13)</f>
        <v>486547</v>
      </c>
      <c r="E13" s="59"/>
      <c r="F13" s="27"/>
      <c r="G13" s="16"/>
      <c r="H13" s="19"/>
      <c r="I13" s="19"/>
      <c r="J13" s="19"/>
      <c r="K13" s="19"/>
      <c r="L13" s="19"/>
      <c r="M13" s="19"/>
    </row>
    <row r="14" spans="1:13" s="4" customFormat="1" ht="14.25" customHeight="1">
      <c r="A14" s="46" t="s">
        <v>9</v>
      </c>
      <c r="B14" s="89">
        <v>6687</v>
      </c>
      <c r="C14" s="89">
        <v>4291</v>
      </c>
      <c r="D14" s="43">
        <f>SUM(B14:C14)</f>
        <v>10978</v>
      </c>
      <c r="E14" s="59"/>
      <c r="F14" s="19"/>
      <c r="G14" s="22"/>
      <c r="H14" s="22"/>
      <c r="I14" s="22"/>
      <c r="J14" s="19"/>
      <c r="K14" s="19"/>
      <c r="L14" s="19"/>
      <c r="M14" s="19"/>
    </row>
    <row r="15" spans="1:13" s="4" customFormat="1" ht="12.75">
      <c r="A15" s="48" t="s">
        <v>8</v>
      </c>
      <c r="B15" s="91">
        <v>6155</v>
      </c>
      <c r="C15" s="91">
        <v>7183</v>
      </c>
      <c r="D15" s="50">
        <f>SUM(B15:C15)</f>
        <v>13338</v>
      </c>
      <c r="E15" s="59"/>
      <c r="F15" s="82"/>
      <c r="G15" s="19"/>
      <c r="H15" s="19"/>
      <c r="I15" s="19"/>
      <c r="J15" s="19"/>
      <c r="K15" s="19"/>
      <c r="L15" s="19"/>
      <c r="M15" s="19"/>
    </row>
    <row r="16" spans="1:5" ht="12.75" customHeight="1">
      <c r="A16" s="29"/>
      <c r="B16" s="29"/>
      <c r="C16" s="29"/>
      <c r="D16" s="28"/>
      <c r="E16" s="20"/>
    </row>
    <row r="19" spans="1:12" s="4" customFormat="1" ht="12.75">
      <c r="A19" s="1" t="s">
        <v>34</v>
      </c>
      <c r="B19" s="102"/>
      <c r="C19" s="102"/>
      <c r="D19" s="102"/>
      <c r="E19" s="102"/>
      <c r="F19" s="102"/>
      <c r="G19" s="102"/>
      <c r="I19" s="19"/>
      <c r="J19" s="22"/>
      <c r="K19" s="22"/>
      <c r="L19" s="22"/>
    </row>
    <row r="20" spans="1:12" s="4" customFormat="1" ht="30" customHeight="1">
      <c r="A20" s="137" t="s">
        <v>124</v>
      </c>
      <c r="B20" s="137"/>
      <c r="C20" s="137"/>
      <c r="D20" s="137"/>
      <c r="E20" s="148"/>
      <c r="F20" s="148"/>
      <c r="G20" s="148"/>
      <c r="I20" s="19"/>
      <c r="J20" s="22"/>
      <c r="K20" s="22"/>
      <c r="L20" s="22"/>
    </row>
    <row r="21" spans="1:12" s="4" customFormat="1" ht="15.75" customHeight="1">
      <c r="A21" s="75"/>
      <c r="B21" s="68" t="s">
        <v>49</v>
      </c>
      <c r="C21" s="68" t="s">
        <v>50</v>
      </c>
      <c r="D21" s="68" t="s">
        <v>2</v>
      </c>
      <c r="E21" s="64"/>
      <c r="F21" s="11"/>
      <c r="G21" s="11"/>
      <c r="J21" s="15"/>
      <c r="K21" s="15"/>
      <c r="L21" s="15"/>
    </row>
    <row r="22" spans="1:12" s="4" customFormat="1" ht="16.5" customHeight="1">
      <c r="A22" s="46" t="s">
        <v>16</v>
      </c>
      <c r="B22" s="55">
        <v>1865.463</v>
      </c>
      <c r="C22" s="55">
        <v>1966.289</v>
      </c>
      <c r="D22" s="57">
        <f>SUM(B22:C22)</f>
        <v>3831.752</v>
      </c>
      <c r="E22" s="57"/>
      <c r="F22" s="13"/>
      <c r="G22" s="13"/>
      <c r="J22" s="15"/>
      <c r="K22" s="15"/>
      <c r="L22" s="15"/>
    </row>
    <row r="23" spans="1:7" s="4" customFormat="1" ht="12.75">
      <c r="A23" s="52" t="s">
        <v>9</v>
      </c>
      <c r="B23" s="47">
        <v>60.242</v>
      </c>
      <c r="C23" s="47">
        <v>39.191</v>
      </c>
      <c r="D23" s="57">
        <f>SUM(B23:C23)</f>
        <v>99.43299999999999</v>
      </c>
      <c r="E23" s="57"/>
      <c r="F23" s="13"/>
      <c r="G23" s="13"/>
    </row>
    <row r="24" spans="1:12" s="4" customFormat="1" ht="12.75">
      <c r="A24" s="61" t="s">
        <v>8</v>
      </c>
      <c r="B24" s="55">
        <v>34.714</v>
      </c>
      <c r="C24" s="55">
        <v>41.605</v>
      </c>
      <c r="D24" s="57">
        <f>SUM(B24:C24)</f>
        <v>76.31899999999999</v>
      </c>
      <c r="E24" s="57"/>
      <c r="G24" s="13"/>
      <c r="J24" s="15"/>
      <c r="K24" s="15"/>
      <c r="L24" s="15"/>
    </row>
    <row r="25" spans="1:12" s="4" customFormat="1" ht="12.75">
      <c r="A25" s="48" t="s">
        <v>2</v>
      </c>
      <c r="B25" s="49">
        <f>SUM(B22:B24)</f>
        <v>1960.4189999999999</v>
      </c>
      <c r="C25" s="49">
        <f>SUM(C22:C24)</f>
        <v>2047.085</v>
      </c>
      <c r="D25" s="49">
        <f>SUM(D22:D24)</f>
        <v>4007.504</v>
      </c>
      <c r="E25" s="57"/>
      <c r="G25" s="13"/>
      <c r="J25" s="15"/>
      <c r="K25" s="15"/>
      <c r="L25" s="15"/>
    </row>
    <row r="26" spans="1:12" s="4" customFormat="1" ht="12.75">
      <c r="A26" s="61"/>
      <c r="B26" s="55"/>
      <c r="C26" s="55"/>
      <c r="D26" s="57"/>
      <c r="E26" s="57"/>
      <c r="G26" s="13"/>
      <c r="J26" s="15"/>
      <c r="K26" s="15"/>
      <c r="L26" s="15"/>
    </row>
    <row r="27" spans="1:5" ht="12" customHeight="1">
      <c r="A27" s="3"/>
      <c r="B27" s="3"/>
      <c r="C27" s="3"/>
      <c r="D27" s="3"/>
      <c r="E27" s="3"/>
    </row>
    <row r="29" spans="1:5" ht="12" customHeight="1">
      <c r="A29" s="3"/>
      <c r="B29" s="3"/>
      <c r="C29" s="3"/>
      <c r="D29" s="3"/>
      <c r="E29" s="3"/>
    </row>
    <row r="30" spans="1:5" s="1" customFormat="1" ht="12.75">
      <c r="A30" s="1" t="s">
        <v>66</v>
      </c>
      <c r="B30" s="102"/>
      <c r="C30" s="102"/>
      <c r="D30" s="102"/>
      <c r="E30" s="102"/>
    </row>
    <row r="31" spans="1:5" s="1" customFormat="1" ht="30" customHeight="1">
      <c r="A31" s="164" t="s">
        <v>125</v>
      </c>
      <c r="B31" s="164"/>
      <c r="C31" s="164"/>
      <c r="D31" s="164"/>
      <c r="E31" s="164"/>
    </row>
    <row r="32" spans="1:4" s="4" customFormat="1" ht="15.75" customHeight="1">
      <c r="A32" s="77"/>
      <c r="B32" s="45" t="s">
        <v>49</v>
      </c>
      <c r="C32" s="45" t="s">
        <v>50</v>
      </c>
      <c r="D32" s="45"/>
    </row>
    <row r="33" spans="1:4" s="4" customFormat="1" ht="17.25" customHeight="1">
      <c r="A33" s="46" t="s">
        <v>3</v>
      </c>
      <c r="B33" s="70">
        <v>236702</v>
      </c>
      <c r="C33" s="70">
        <v>249814</v>
      </c>
      <c r="D33" s="70">
        <f>SUM(B33:C33)</f>
        <v>486516</v>
      </c>
    </row>
    <row r="34" spans="1:4" s="4" customFormat="1" ht="15.75" customHeight="1">
      <c r="A34" s="46" t="s">
        <v>94</v>
      </c>
      <c r="B34" s="71">
        <v>668</v>
      </c>
      <c r="C34" s="71">
        <v>441</v>
      </c>
      <c r="D34" s="70">
        <f>SUM(B34:C34)</f>
        <v>1109</v>
      </c>
    </row>
    <row r="35" spans="1:4" s="4" customFormat="1" ht="15.75" customHeight="1">
      <c r="A35" s="46" t="s">
        <v>95</v>
      </c>
      <c r="B35" s="71">
        <v>445</v>
      </c>
      <c r="C35" s="71">
        <v>415</v>
      </c>
      <c r="D35" s="70">
        <f>SUM(B35:C35)</f>
        <v>860</v>
      </c>
    </row>
    <row r="36" spans="1:4" s="115" customFormat="1" ht="15.75" customHeight="1">
      <c r="A36" s="105" t="s">
        <v>2</v>
      </c>
      <c r="B36" s="91">
        <f>SUM(B33:B35)</f>
        <v>237815</v>
      </c>
      <c r="C36" s="91">
        <f>SUM(C33:C35)</f>
        <v>250670</v>
      </c>
      <c r="D36" s="91">
        <f>SUM(D33:D35)</f>
        <v>488485</v>
      </c>
    </row>
    <row r="37" spans="1:5" s="4" customFormat="1" ht="59.25" customHeight="1">
      <c r="A37" s="143" t="s">
        <v>161</v>
      </c>
      <c r="B37" s="144"/>
      <c r="C37" s="144"/>
      <c r="D37" s="144"/>
      <c r="E37" s="97"/>
    </row>
    <row r="38" spans="1:5" ht="12.75">
      <c r="A38" s="3"/>
      <c r="E38" s="3"/>
    </row>
    <row r="39" spans="1:5" ht="12.75">
      <c r="A39" s="3"/>
      <c r="E39" s="3"/>
    </row>
    <row r="40" spans="1:5" ht="12.75" customHeight="1">
      <c r="A40" s="3"/>
      <c r="B40" s="3"/>
      <c r="C40" s="3"/>
      <c r="D40" s="3"/>
      <c r="E40" s="3"/>
    </row>
    <row r="41" spans="1:5" s="1" customFormat="1" ht="12.75">
      <c r="A41" s="1" t="s">
        <v>67</v>
      </c>
      <c r="B41" s="102"/>
      <c r="C41" s="102"/>
      <c r="D41" s="102"/>
      <c r="E41" s="102"/>
    </row>
    <row r="42" spans="1:5" s="1" customFormat="1" ht="30" customHeight="1">
      <c r="A42" s="164" t="s">
        <v>126</v>
      </c>
      <c r="B42" s="164"/>
      <c r="C42" s="164"/>
      <c r="D42" s="164"/>
      <c r="E42" s="164"/>
    </row>
    <row r="43" spans="1:4" s="4" customFormat="1" ht="15.75" customHeight="1">
      <c r="A43" s="77"/>
      <c r="B43" s="45" t="s">
        <v>49</v>
      </c>
      <c r="C43" s="45" t="s">
        <v>50</v>
      </c>
      <c r="D43" s="45" t="s">
        <v>2</v>
      </c>
    </row>
    <row r="44" spans="1:4" s="4" customFormat="1" ht="16.5" customHeight="1">
      <c r="A44" s="46" t="s">
        <v>3</v>
      </c>
      <c r="B44" s="47">
        <v>1957.705</v>
      </c>
      <c r="C44" s="47">
        <v>2044.999</v>
      </c>
      <c r="D44" s="47">
        <f>SUM(B44:C44)</f>
        <v>4002.7039999999997</v>
      </c>
    </row>
    <row r="45" spans="1:4" s="4" customFormat="1" ht="16.5" customHeight="1">
      <c r="A45" s="46" t="s">
        <v>4</v>
      </c>
      <c r="B45" s="47">
        <v>1.827</v>
      </c>
      <c r="C45" s="47">
        <v>1.257</v>
      </c>
      <c r="D45" s="47">
        <f>SUM(B45:C45)</f>
        <v>3.0839999999999996</v>
      </c>
    </row>
    <row r="46" spans="1:4" s="4" customFormat="1" ht="16.5" customHeight="1">
      <c r="A46" s="46" t="s">
        <v>127</v>
      </c>
      <c r="B46" s="47">
        <v>0.887</v>
      </c>
      <c r="C46" s="47">
        <v>0.828</v>
      </c>
      <c r="D46" s="47">
        <f>SUM(B46:C46)</f>
        <v>1.7149999999999999</v>
      </c>
    </row>
    <row r="47" spans="1:4" s="4" customFormat="1" ht="16.5" customHeight="1">
      <c r="A47" s="48" t="s">
        <v>2</v>
      </c>
      <c r="B47" s="49">
        <f>SUM(B44:B46)</f>
        <v>1960.4189999999999</v>
      </c>
      <c r="C47" s="49">
        <f>SUM(C44:C46)</f>
        <v>2047.084</v>
      </c>
      <c r="D47" s="49">
        <f>SUM(D44:D46)</f>
        <v>4007.5029999999997</v>
      </c>
    </row>
    <row r="48" spans="1:5" ht="36.75" customHeight="1">
      <c r="A48" s="143" t="s">
        <v>162</v>
      </c>
      <c r="B48" s="144"/>
      <c r="C48" s="144"/>
      <c r="D48" s="144"/>
      <c r="E48" s="3"/>
    </row>
    <row r="49" spans="1:5" ht="12.75" customHeight="1">
      <c r="A49" s="3"/>
      <c r="B49" s="3"/>
      <c r="C49" s="3"/>
      <c r="D49" s="3"/>
      <c r="E49" s="3"/>
    </row>
    <row r="50" spans="1:5" ht="12.75" customHeight="1">
      <c r="A50" s="3"/>
      <c r="E50" s="3"/>
    </row>
    <row r="51" spans="1:5" ht="12.75" customHeight="1">
      <c r="A51" s="3"/>
      <c r="B51" s="3"/>
      <c r="C51" s="3"/>
      <c r="D51" s="3"/>
      <c r="E51" s="3"/>
    </row>
    <row r="52" spans="1:4" s="1" customFormat="1" ht="12.75">
      <c r="A52" s="1" t="s">
        <v>68</v>
      </c>
      <c r="B52" s="102"/>
      <c r="C52" s="102"/>
      <c r="D52" s="102"/>
    </row>
    <row r="53" spans="1:4" s="1" customFormat="1" ht="30" customHeight="1">
      <c r="A53" s="137" t="s">
        <v>128</v>
      </c>
      <c r="B53" s="137"/>
      <c r="C53" s="137"/>
      <c r="D53" s="137"/>
    </row>
    <row r="54" spans="1:4" s="4" customFormat="1" ht="15.75" customHeight="1">
      <c r="A54" s="48"/>
      <c r="B54" s="75" t="s">
        <v>49</v>
      </c>
      <c r="C54" s="75" t="s">
        <v>50</v>
      </c>
      <c r="D54" s="75" t="s">
        <v>2</v>
      </c>
    </row>
    <row r="55" spans="1:4" s="4" customFormat="1" ht="16.5" customHeight="1">
      <c r="A55" s="46" t="s">
        <v>48</v>
      </c>
      <c r="B55" s="43">
        <f>2+1+33+46478</f>
        <v>46514</v>
      </c>
      <c r="C55" s="43">
        <f>1+1+1+23+48106</f>
        <v>48132</v>
      </c>
      <c r="D55" s="43">
        <f>SUM(B55:C55)</f>
        <v>94646</v>
      </c>
    </row>
    <row r="56" spans="1:4" s="4" customFormat="1" ht="12.75" customHeight="1">
      <c r="A56" s="46" t="s">
        <v>7</v>
      </c>
      <c r="B56" s="43">
        <v>61509</v>
      </c>
      <c r="C56" s="43">
        <v>65214</v>
      </c>
      <c r="D56" s="43">
        <f>SUM(B56:C56)</f>
        <v>126723</v>
      </c>
    </row>
    <row r="57" spans="1:4" s="4" customFormat="1" ht="12.75" customHeight="1">
      <c r="A57" s="46" t="s">
        <v>6</v>
      </c>
      <c r="B57" s="43">
        <v>62082</v>
      </c>
      <c r="C57" s="43">
        <v>65158</v>
      </c>
      <c r="D57" s="43">
        <f>SUM(B57:C57)</f>
        <v>127240</v>
      </c>
    </row>
    <row r="58" spans="1:4" s="4" customFormat="1" ht="12.75" customHeight="1">
      <c r="A58" s="46" t="s">
        <v>5</v>
      </c>
      <c r="B58" s="43">
        <v>55161</v>
      </c>
      <c r="C58" s="43">
        <v>58438</v>
      </c>
      <c r="D58" s="43">
        <f>SUM(B58:C58)</f>
        <v>113599</v>
      </c>
    </row>
    <row r="59" spans="1:6" s="4" customFormat="1" ht="12.75">
      <c r="A59" s="46" t="s">
        <v>12</v>
      </c>
      <c r="B59" s="43">
        <v>11560</v>
      </c>
      <c r="C59" s="43">
        <v>12973</v>
      </c>
      <c r="D59" s="43">
        <f>SUM(B59:C59)</f>
        <v>24533</v>
      </c>
      <c r="F59" s="5"/>
    </row>
    <row r="60" spans="1:5" s="4" customFormat="1" ht="16.5" customHeight="1">
      <c r="A60" s="48" t="s">
        <v>2</v>
      </c>
      <c r="B60" s="91">
        <f>SUM(B55:B59)</f>
        <v>236826</v>
      </c>
      <c r="C60" s="91">
        <f>SUM(C55:C59)</f>
        <v>249915</v>
      </c>
      <c r="D60" s="91">
        <f>SUM(D55:D59)</f>
        <v>486741</v>
      </c>
      <c r="E60" s="5"/>
    </row>
    <row r="61" spans="2:3" ht="12.75">
      <c r="B61" s="17"/>
      <c r="C61" s="17"/>
    </row>
    <row r="64" spans="1:4" s="1" customFormat="1" ht="12.75">
      <c r="A64" s="1" t="s">
        <v>69</v>
      </c>
      <c r="B64" s="102"/>
      <c r="C64" s="102"/>
      <c r="D64" s="102"/>
    </row>
    <row r="65" spans="1:4" s="1" customFormat="1" ht="30" customHeight="1">
      <c r="A65" s="137" t="s">
        <v>129</v>
      </c>
      <c r="B65" s="137"/>
      <c r="C65" s="137"/>
      <c r="D65" s="137"/>
    </row>
    <row r="66" spans="1:4" s="4" customFormat="1" ht="15.75" customHeight="1">
      <c r="A66" s="75"/>
      <c r="B66" s="68" t="s">
        <v>49</v>
      </c>
      <c r="C66" s="68" t="s">
        <v>50</v>
      </c>
      <c r="D66" s="68" t="s">
        <v>2</v>
      </c>
    </row>
    <row r="67" spans="1:4" s="4" customFormat="1" ht="16.5" customHeight="1">
      <c r="A67" s="46" t="s">
        <v>48</v>
      </c>
      <c r="B67" s="47">
        <f>(13450+4760+175062+182602737)/1000000</f>
        <v>182.796009</v>
      </c>
      <c r="C67" s="47">
        <f>(4760+10710+3420+103195+185378072)/1000000</f>
        <v>185.500157</v>
      </c>
      <c r="D67" s="47">
        <f aca="true" t="shared" si="0" ref="D67:D72">SUM(B67:C67)</f>
        <v>368.29616599999997</v>
      </c>
    </row>
    <row r="68" spans="1:4" s="4" customFormat="1" ht="12.75" customHeight="1">
      <c r="A68" s="46" t="s">
        <v>7</v>
      </c>
      <c r="B68" s="47">
        <v>643.366</v>
      </c>
      <c r="C68" s="47">
        <v>667.59</v>
      </c>
      <c r="D68" s="47">
        <f t="shared" si="0"/>
        <v>1310.9560000000001</v>
      </c>
    </row>
    <row r="69" spans="1:4" s="4" customFormat="1" ht="12.75" customHeight="1">
      <c r="A69" s="46" t="s">
        <v>6</v>
      </c>
      <c r="B69" s="47">
        <v>649.184</v>
      </c>
      <c r="C69" s="47">
        <v>680.58</v>
      </c>
      <c r="D69" s="47">
        <f t="shared" si="0"/>
        <v>1329.7640000000001</v>
      </c>
    </row>
    <row r="70" spans="1:4" s="4" customFormat="1" ht="12.75" customHeight="1">
      <c r="A70" s="46" t="s">
        <v>5</v>
      </c>
      <c r="B70" s="47">
        <v>408.474</v>
      </c>
      <c r="C70" s="47">
        <v>430.958</v>
      </c>
      <c r="D70" s="47">
        <f t="shared" si="0"/>
        <v>839.432</v>
      </c>
    </row>
    <row r="71" spans="1:6" s="4" customFormat="1" ht="12.75">
      <c r="A71" s="46" t="s">
        <v>12</v>
      </c>
      <c r="B71" s="47">
        <v>76.599</v>
      </c>
      <c r="C71" s="47">
        <v>82.457</v>
      </c>
      <c r="D71" s="47">
        <f t="shared" si="0"/>
        <v>159.05599999999998</v>
      </c>
      <c r="F71" s="81"/>
    </row>
    <row r="72" spans="1:5" s="4" customFormat="1" ht="15" customHeight="1">
      <c r="A72" s="48" t="s">
        <v>2</v>
      </c>
      <c r="B72" s="49">
        <f>SUM(B67:B71)</f>
        <v>1960.4190089999997</v>
      </c>
      <c r="C72" s="49">
        <f>SUM(C67:C71)</f>
        <v>2047.085157</v>
      </c>
      <c r="D72" s="53">
        <f t="shared" si="0"/>
        <v>4007.5041659999997</v>
      </c>
      <c r="E72" s="5"/>
    </row>
    <row r="74" spans="1:5" s="1" customFormat="1" ht="12.75" customHeight="1">
      <c r="A74" s="1" t="s">
        <v>70</v>
      </c>
      <c r="B74" s="102"/>
      <c r="C74" s="102"/>
      <c r="D74" s="102"/>
      <c r="E74" s="102"/>
    </row>
    <row r="75" spans="1:5" s="1" customFormat="1" ht="30" customHeight="1">
      <c r="A75" s="148" t="s">
        <v>131</v>
      </c>
      <c r="B75" s="148"/>
      <c r="C75" s="148"/>
      <c r="D75" s="148"/>
      <c r="E75" s="148"/>
    </row>
    <row r="76" spans="1:4" s="4" customFormat="1" ht="15.75" customHeight="1">
      <c r="A76" s="44"/>
      <c r="B76" s="77" t="s">
        <v>49</v>
      </c>
      <c r="C76" s="77" t="s">
        <v>50</v>
      </c>
      <c r="D76" s="77" t="s">
        <v>2</v>
      </c>
    </row>
    <row r="77" spans="1:4" s="4" customFormat="1" ht="16.5" customHeight="1">
      <c r="A77" s="46" t="s">
        <v>0</v>
      </c>
      <c r="B77" s="43">
        <v>3741</v>
      </c>
      <c r="C77" s="43">
        <v>2153</v>
      </c>
      <c r="D77" s="43">
        <f aca="true" t="shared" si="1" ref="D77:D82">SUM(B77:C77)</f>
        <v>5894</v>
      </c>
    </row>
    <row r="78" spans="1:4" s="4" customFormat="1" ht="12.75">
      <c r="A78" s="46" t="s">
        <v>14</v>
      </c>
      <c r="B78" s="43">
        <v>44462</v>
      </c>
      <c r="C78" s="43">
        <v>49001</v>
      </c>
      <c r="D78" s="43">
        <f t="shared" si="1"/>
        <v>93463</v>
      </c>
    </row>
    <row r="79" spans="1:4" s="4" customFormat="1" ht="12.75" customHeight="1">
      <c r="A79" s="46" t="s">
        <v>13</v>
      </c>
      <c r="B79" s="43">
        <v>193658</v>
      </c>
      <c r="C79" s="43">
        <v>204091</v>
      </c>
      <c r="D79" s="43">
        <f t="shared" si="1"/>
        <v>397749</v>
      </c>
    </row>
    <row r="80" spans="1:4" s="4" customFormat="1" ht="12.75" customHeight="1">
      <c r="A80" s="46" t="s">
        <v>1</v>
      </c>
      <c r="B80" s="43">
        <v>2757</v>
      </c>
      <c r="C80" s="43">
        <v>1918</v>
      </c>
      <c r="D80" s="43">
        <f t="shared" si="1"/>
        <v>4675</v>
      </c>
    </row>
    <row r="81" spans="1:6" s="4" customFormat="1" ht="12.75" customHeight="1">
      <c r="A81" s="46" t="s">
        <v>130</v>
      </c>
      <c r="B81" s="89">
        <f>10+264+2+4</f>
        <v>280</v>
      </c>
      <c r="C81" s="89">
        <f>10+85+1+2</f>
        <v>98</v>
      </c>
      <c r="D81" s="43">
        <f t="shared" si="1"/>
        <v>378</v>
      </c>
      <c r="F81" s="5"/>
    </row>
    <row r="82" spans="1:5" s="115" customFormat="1" ht="16.5" customHeight="1">
      <c r="A82" s="105" t="s">
        <v>2</v>
      </c>
      <c r="B82" s="91">
        <f>SUM(B77:B81)</f>
        <v>244898</v>
      </c>
      <c r="C82" s="91">
        <f>SUM(C77:C81)</f>
        <v>257261</v>
      </c>
      <c r="D82" s="91">
        <f t="shared" si="1"/>
        <v>502159</v>
      </c>
      <c r="E82" s="116"/>
    </row>
    <row r="83" spans="1:5" s="4" customFormat="1" ht="69" customHeight="1">
      <c r="A83" s="143" t="s">
        <v>164</v>
      </c>
      <c r="B83" s="143"/>
      <c r="C83" s="143"/>
      <c r="D83" s="143"/>
      <c r="E83" s="86"/>
    </row>
    <row r="84" spans="2:3" ht="12.75">
      <c r="B84" s="17"/>
      <c r="C84" s="17"/>
    </row>
    <row r="87" spans="1:5" s="1" customFormat="1" ht="12.75" customHeight="1">
      <c r="A87" s="1" t="s">
        <v>71</v>
      </c>
      <c r="B87" s="102"/>
      <c r="C87" s="102"/>
      <c r="D87" s="102"/>
      <c r="E87" s="102"/>
    </row>
    <row r="88" spans="1:5" s="1" customFormat="1" ht="30" customHeight="1">
      <c r="A88" s="164" t="s">
        <v>132</v>
      </c>
      <c r="B88" s="164"/>
      <c r="C88" s="164"/>
      <c r="D88" s="164"/>
      <c r="E88" s="164"/>
    </row>
    <row r="89" spans="1:4" s="4" customFormat="1" ht="15.75" customHeight="1">
      <c r="A89" s="77"/>
      <c r="B89" s="45" t="s">
        <v>49</v>
      </c>
      <c r="C89" s="45" t="s">
        <v>50</v>
      </c>
      <c r="D89" s="45" t="s">
        <v>2</v>
      </c>
    </row>
    <row r="90" spans="1:4" s="4" customFormat="1" ht="16.5" customHeight="1">
      <c r="A90" s="46" t="s">
        <v>0</v>
      </c>
      <c r="B90" s="47">
        <v>31.237</v>
      </c>
      <c r="C90" s="47">
        <v>17.731</v>
      </c>
      <c r="D90" s="47">
        <f aca="true" t="shared" si="2" ref="D90:D95">SUM(B90:C90)</f>
        <v>48.968</v>
      </c>
    </row>
    <row r="91" spans="1:4" s="4" customFormat="1" ht="12.75" customHeight="1">
      <c r="A91" s="46" t="s">
        <v>14</v>
      </c>
      <c r="B91" s="47">
        <v>376.3</v>
      </c>
      <c r="C91" s="47">
        <v>396.34</v>
      </c>
      <c r="D91" s="47">
        <f t="shared" si="2"/>
        <v>772.64</v>
      </c>
    </row>
    <row r="92" spans="1:4" s="4" customFormat="1" ht="12.75" customHeight="1">
      <c r="A92" s="46" t="s">
        <v>13</v>
      </c>
      <c r="B92" s="47">
        <v>1540.88</v>
      </c>
      <c r="C92" s="47">
        <v>1625.444</v>
      </c>
      <c r="D92" s="47">
        <f t="shared" si="2"/>
        <v>3166.324</v>
      </c>
    </row>
    <row r="93" spans="1:4" s="4" customFormat="1" ht="12.75" customHeight="1">
      <c r="A93" s="46" t="s">
        <v>1</v>
      </c>
      <c r="B93" s="47">
        <v>10.007</v>
      </c>
      <c r="C93" s="47">
        <v>6.851</v>
      </c>
      <c r="D93" s="47">
        <f t="shared" si="2"/>
        <v>16.858</v>
      </c>
    </row>
    <row r="94" spans="1:4" s="4" customFormat="1" ht="12.75" customHeight="1">
      <c r="A94" s="46" t="s">
        <v>133</v>
      </c>
      <c r="B94" s="101">
        <f>(84808+1897652+8400+3675)/1000000</f>
        <v>1.994535</v>
      </c>
      <c r="C94" s="101">
        <f>(78250+623172+5520)/1000000</f>
        <v>0.706942</v>
      </c>
      <c r="D94" s="47">
        <f t="shared" si="2"/>
        <v>2.7014769999999997</v>
      </c>
    </row>
    <row r="95" spans="1:5" s="4" customFormat="1" ht="16.5" customHeight="1">
      <c r="A95" s="48" t="s">
        <v>2</v>
      </c>
      <c r="B95" s="49">
        <f>SUM(B90:B94)</f>
        <v>1960.4185350000002</v>
      </c>
      <c r="C95" s="49">
        <f>SUM(C90:C94)</f>
        <v>2047.072942</v>
      </c>
      <c r="D95" s="113">
        <f t="shared" si="2"/>
        <v>4007.4914770000005</v>
      </c>
      <c r="E95" s="5"/>
    </row>
    <row r="96" spans="1:5" s="4" customFormat="1" ht="48.75" customHeight="1">
      <c r="A96" s="143" t="s">
        <v>134</v>
      </c>
      <c r="B96" s="143"/>
      <c r="C96" s="143"/>
      <c r="D96" s="143"/>
      <c r="E96" s="97"/>
    </row>
    <row r="100" s="1" customFormat="1" ht="12.75">
      <c r="A100" s="1" t="s">
        <v>35</v>
      </c>
    </row>
    <row r="101" spans="1:4" s="1" customFormat="1" ht="40.5" customHeight="1">
      <c r="A101" s="137" t="s">
        <v>135</v>
      </c>
      <c r="B101" s="137"/>
      <c r="C101" s="137"/>
      <c r="D101" s="137"/>
    </row>
    <row r="102" spans="1:4" s="4" customFormat="1" ht="15.75" customHeight="1">
      <c r="A102" s="75"/>
      <c r="B102" s="44">
        <v>2006</v>
      </c>
      <c r="C102" s="44">
        <v>2007</v>
      </c>
      <c r="D102" s="44">
        <v>2008</v>
      </c>
    </row>
    <row r="103" spans="1:4" s="4" customFormat="1" ht="16.5" customHeight="1">
      <c r="A103" s="46" t="s">
        <v>13</v>
      </c>
      <c r="B103" s="43">
        <v>389866</v>
      </c>
      <c r="C103" s="43">
        <v>396073</v>
      </c>
      <c r="D103" s="43">
        <v>407901</v>
      </c>
    </row>
    <row r="104" spans="1:4" s="19" customFormat="1" ht="16.5" customHeight="1">
      <c r="A104" s="63" t="s">
        <v>59</v>
      </c>
      <c r="B104" s="59">
        <v>119608</v>
      </c>
      <c r="C104" s="59">
        <v>156562</v>
      </c>
      <c r="D104" s="59">
        <v>144703</v>
      </c>
    </row>
    <row r="105" spans="1:4" s="4" customFormat="1" ht="16.5" customHeight="1">
      <c r="A105" s="46" t="s">
        <v>14</v>
      </c>
      <c r="B105" s="43">
        <v>66343</v>
      </c>
      <c r="C105" s="43">
        <v>80413</v>
      </c>
      <c r="D105" s="43">
        <v>94088</v>
      </c>
    </row>
    <row r="106" spans="1:4" s="4" customFormat="1" ht="16.5" customHeight="1">
      <c r="A106" s="62" t="s">
        <v>60</v>
      </c>
      <c r="B106" s="50">
        <v>33784</v>
      </c>
      <c r="C106" s="50">
        <v>47547</v>
      </c>
      <c r="D106" s="50">
        <v>49357</v>
      </c>
    </row>
    <row r="107" spans="1:4" ht="39" customHeight="1">
      <c r="A107" s="139" t="s">
        <v>136</v>
      </c>
      <c r="B107" s="146"/>
      <c r="C107" s="146"/>
      <c r="D107" s="146"/>
    </row>
    <row r="108" spans="1:4" ht="12.75">
      <c r="A108" s="29"/>
      <c r="B108" s="67"/>
      <c r="C108" s="67"/>
      <c r="D108" s="67"/>
    </row>
    <row r="109" spans="1:4" ht="12.75">
      <c r="A109" s="29"/>
      <c r="B109" s="67"/>
      <c r="C109" s="67"/>
      <c r="D109" s="67"/>
    </row>
    <row r="111" spans="1:5" ht="12.75">
      <c r="A111" s="1" t="s">
        <v>36</v>
      </c>
      <c r="B111" s="1"/>
      <c r="C111" s="1"/>
      <c r="D111" s="1"/>
      <c r="E111" s="1"/>
    </row>
    <row r="112" spans="1:6" ht="30" customHeight="1">
      <c r="A112" s="165" t="s">
        <v>173</v>
      </c>
      <c r="B112" s="165"/>
      <c r="C112" s="165"/>
      <c r="D112" s="165"/>
      <c r="E112" s="118"/>
      <c r="F112" s="25"/>
    </row>
    <row r="113" spans="1:5" ht="16.5" customHeight="1">
      <c r="A113" s="77"/>
      <c r="B113" s="45" t="s">
        <v>49</v>
      </c>
      <c r="C113" s="45" t="s">
        <v>50</v>
      </c>
      <c r="D113" s="45" t="s">
        <v>2</v>
      </c>
      <c r="E113" s="4"/>
    </row>
    <row r="114" spans="1:7" ht="16.5" customHeight="1">
      <c r="A114" s="46" t="s">
        <v>172</v>
      </c>
      <c r="B114" s="43">
        <v>236826</v>
      </c>
      <c r="C114" s="43">
        <v>249915</v>
      </c>
      <c r="D114" s="43">
        <f>SUM(B114:C114)</f>
        <v>486741</v>
      </c>
      <c r="E114" s="115"/>
      <c r="F114" s="106"/>
      <c r="G114" s="106"/>
    </row>
    <row r="115" spans="1:7" ht="16.5" customHeight="1">
      <c r="A115" s="48" t="s">
        <v>175</v>
      </c>
      <c r="B115" s="91">
        <v>3433</v>
      </c>
      <c r="C115" s="91">
        <v>5708</v>
      </c>
      <c r="D115" s="50">
        <f>SUM(B115:C115)</f>
        <v>9141</v>
      </c>
      <c r="E115" s="115"/>
      <c r="F115" s="106"/>
      <c r="G115" s="106"/>
    </row>
    <row r="116" spans="1:5" s="20" customFormat="1" ht="59.25" customHeight="1">
      <c r="A116" s="135" t="s">
        <v>176</v>
      </c>
      <c r="B116" s="135"/>
      <c r="C116" s="135"/>
      <c r="D116" s="135"/>
      <c r="E116"/>
    </row>
    <row r="118" spans="2:3" ht="12.75">
      <c r="B118" s="59"/>
      <c r="C118" s="59"/>
    </row>
    <row r="119" spans="1:5" ht="12.75">
      <c r="A119" s="21"/>
      <c r="B119" s="21"/>
      <c r="C119" s="21"/>
      <c r="D119" s="21"/>
      <c r="E119" s="21"/>
    </row>
    <row r="120" spans="1:5" ht="12.75" customHeight="1">
      <c r="A120" s="1" t="s">
        <v>45</v>
      </c>
      <c r="B120" s="1"/>
      <c r="C120" s="1"/>
      <c r="D120" s="1"/>
      <c r="E120" s="1"/>
    </row>
    <row r="121" spans="1:5" ht="40.5" customHeight="1">
      <c r="A121" s="164" t="s">
        <v>137</v>
      </c>
      <c r="B121" s="164"/>
      <c r="C121" s="164"/>
      <c r="D121" s="164"/>
      <c r="E121" s="164"/>
    </row>
    <row r="122" spans="1:4" s="4" customFormat="1" ht="15.75" customHeight="1">
      <c r="A122" s="77"/>
      <c r="B122" s="45" t="s">
        <v>49</v>
      </c>
      <c r="C122" s="45" t="s">
        <v>50</v>
      </c>
      <c r="D122" s="45" t="s">
        <v>2</v>
      </c>
    </row>
    <row r="123" spans="1:4" s="4" customFormat="1" ht="16.5" customHeight="1">
      <c r="A123" s="46" t="s">
        <v>0</v>
      </c>
      <c r="B123" s="43">
        <v>1859</v>
      </c>
      <c r="C123" s="43">
        <v>1058</v>
      </c>
      <c r="D123" s="43">
        <f aca="true" t="shared" si="3" ref="D123:D128">SUM(B123:C123)</f>
        <v>2917</v>
      </c>
    </row>
    <row r="124" spans="1:4" s="4" customFormat="1" ht="12.75">
      <c r="A124" s="46" t="s">
        <v>14</v>
      </c>
      <c r="B124" s="43">
        <v>4720</v>
      </c>
      <c r="C124" s="43">
        <v>3172</v>
      </c>
      <c r="D124" s="43">
        <f t="shared" si="3"/>
        <v>7892</v>
      </c>
    </row>
    <row r="125" spans="1:6" s="4" customFormat="1" ht="12.75">
      <c r="A125" s="46" t="s">
        <v>51</v>
      </c>
      <c r="B125" s="43">
        <v>121</v>
      </c>
      <c r="C125" s="43">
        <v>87</v>
      </c>
      <c r="D125" s="43">
        <f t="shared" si="3"/>
        <v>208</v>
      </c>
      <c r="F125" s="1"/>
    </row>
    <row r="126" spans="1:4" s="4" customFormat="1" ht="12.75" customHeight="1">
      <c r="A126" s="46" t="s">
        <v>1</v>
      </c>
      <c r="B126" s="43">
        <v>5</v>
      </c>
      <c r="C126" s="87">
        <v>4</v>
      </c>
      <c r="D126" s="43">
        <f t="shared" si="3"/>
        <v>9</v>
      </c>
    </row>
    <row r="127" spans="1:4" ht="13.5">
      <c r="A127" s="46" t="s">
        <v>116</v>
      </c>
      <c r="B127" s="43">
        <f>10+88</f>
        <v>98</v>
      </c>
      <c r="C127" s="43">
        <f>10+29</f>
        <v>39</v>
      </c>
      <c r="D127" s="43">
        <f t="shared" si="3"/>
        <v>137</v>
      </c>
    </row>
    <row r="128" spans="1:6" s="4" customFormat="1" ht="16.5" customHeight="1">
      <c r="A128" s="48" t="s">
        <v>2</v>
      </c>
      <c r="B128" s="50">
        <f>SUM(B123:B127)</f>
        <v>6803</v>
      </c>
      <c r="C128" s="50">
        <f>SUM(C123:C127)</f>
        <v>4360</v>
      </c>
      <c r="D128" s="50">
        <f t="shared" si="3"/>
        <v>11163</v>
      </c>
      <c r="E128" s="5"/>
      <c r="F128" s="2"/>
    </row>
    <row r="129" spans="1:5" ht="35.25" customHeight="1">
      <c r="A129" s="143" t="s">
        <v>163</v>
      </c>
      <c r="B129" s="143"/>
      <c r="C129" s="143"/>
      <c r="D129" s="143"/>
      <c r="E129" s="98"/>
    </row>
    <row r="130" spans="2:4" ht="12.75">
      <c r="B130" s="17"/>
      <c r="C130" s="17"/>
      <c r="D130" s="17"/>
    </row>
    <row r="133" spans="1:5" ht="12.75">
      <c r="A133" s="1" t="s">
        <v>72</v>
      </c>
      <c r="B133" s="1"/>
      <c r="C133" s="1"/>
      <c r="D133" s="1"/>
      <c r="E133" s="4"/>
    </row>
    <row r="134" spans="1:5" ht="30" customHeight="1">
      <c r="A134" s="148" t="s">
        <v>139</v>
      </c>
      <c r="B134" s="148"/>
      <c r="C134" s="148"/>
      <c r="D134" s="148"/>
      <c r="E134" s="4"/>
    </row>
    <row r="135" spans="1:5" ht="15.75" customHeight="1">
      <c r="A135" s="44"/>
      <c r="B135" s="77" t="s">
        <v>15</v>
      </c>
      <c r="C135" s="45" t="s">
        <v>49</v>
      </c>
      <c r="D135" s="45" t="s">
        <v>50</v>
      </c>
      <c r="E135" s="45" t="s">
        <v>2</v>
      </c>
    </row>
    <row r="136" spans="1:5" ht="16.5" customHeight="1">
      <c r="A136" s="58" t="s">
        <v>37</v>
      </c>
      <c r="B136" s="43">
        <v>1190</v>
      </c>
      <c r="C136" s="43">
        <v>588</v>
      </c>
      <c r="D136" s="43">
        <v>367</v>
      </c>
      <c r="E136" s="43">
        <f>SUM(C136:D136)</f>
        <v>955</v>
      </c>
    </row>
    <row r="137" spans="1:5" ht="12.75">
      <c r="A137" s="58" t="s">
        <v>38</v>
      </c>
      <c r="B137" s="43">
        <v>1315</v>
      </c>
      <c r="C137" s="43">
        <v>1478</v>
      </c>
      <c r="D137" s="43">
        <v>1050</v>
      </c>
      <c r="E137" s="43">
        <f aca="true" t="shared" si="4" ref="E137:E145">SUM(C137:D137)</f>
        <v>2528</v>
      </c>
    </row>
    <row r="138" spans="1:5" ht="12.75">
      <c r="A138" s="58" t="s">
        <v>39</v>
      </c>
      <c r="B138" s="43">
        <v>1460</v>
      </c>
      <c r="C138" s="43">
        <v>1085</v>
      </c>
      <c r="D138" s="43">
        <v>700</v>
      </c>
      <c r="E138" s="43">
        <f t="shared" si="4"/>
        <v>1785</v>
      </c>
    </row>
    <row r="139" spans="1:5" ht="12.75">
      <c r="A139" s="58" t="s">
        <v>40</v>
      </c>
      <c r="B139" s="43">
        <v>1625</v>
      </c>
      <c r="C139" s="43">
        <v>787</v>
      </c>
      <c r="D139" s="43">
        <v>486</v>
      </c>
      <c r="E139" s="43">
        <f t="shared" si="4"/>
        <v>1273</v>
      </c>
    </row>
    <row r="140" spans="1:5" ht="12.75">
      <c r="A140" s="60" t="s">
        <v>41</v>
      </c>
      <c r="B140" s="43">
        <v>1770</v>
      </c>
      <c r="C140" s="43">
        <v>549</v>
      </c>
      <c r="D140" s="43">
        <v>312</v>
      </c>
      <c r="E140" s="43">
        <f t="shared" si="4"/>
        <v>861</v>
      </c>
    </row>
    <row r="141" spans="1:12" ht="12.75">
      <c r="A141" s="60" t="s">
        <v>42</v>
      </c>
      <c r="B141" s="43">
        <v>1875</v>
      </c>
      <c r="C141" s="43">
        <v>1713</v>
      </c>
      <c r="D141" s="43">
        <v>1005</v>
      </c>
      <c r="E141" s="43">
        <f t="shared" si="4"/>
        <v>2718</v>
      </c>
      <c r="K141" s="5"/>
      <c r="L141" s="5"/>
    </row>
    <row r="142" spans="1:5" ht="12.75">
      <c r="A142" s="60" t="s">
        <v>43</v>
      </c>
      <c r="B142" s="43">
        <v>1980</v>
      </c>
      <c r="C142" s="43">
        <v>303</v>
      </c>
      <c r="D142" s="43">
        <v>166</v>
      </c>
      <c r="E142" s="43">
        <f t="shared" si="4"/>
        <v>469</v>
      </c>
    </row>
    <row r="143" spans="1:5" ht="12.75">
      <c r="A143" s="60" t="s">
        <v>44</v>
      </c>
      <c r="B143" s="43">
        <v>2160</v>
      </c>
      <c r="C143" s="43">
        <v>175</v>
      </c>
      <c r="D143" s="43">
        <v>99</v>
      </c>
      <c r="E143" s="43">
        <f t="shared" si="4"/>
        <v>274</v>
      </c>
    </row>
    <row r="144" spans="1:5" ht="12.75">
      <c r="A144" s="46" t="s">
        <v>17</v>
      </c>
      <c r="B144" s="43">
        <v>2350</v>
      </c>
      <c r="C144" s="43">
        <v>65</v>
      </c>
      <c r="D144" s="43">
        <v>57</v>
      </c>
      <c r="E144" s="43">
        <f t="shared" si="4"/>
        <v>122</v>
      </c>
    </row>
    <row r="145" spans="1:9" ht="13.5">
      <c r="A145" s="83" t="s">
        <v>138</v>
      </c>
      <c r="B145" s="43"/>
      <c r="C145" s="43">
        <v>285</v>
      </c>
      <c r="D145" s="43">
        <v>211</v>
      </c>
      <c r="E145" s="43">
        <f t="shared" si="4"/>
        <v>496</v>
      </c>
      <c r="H145" s="17"/>
      <c r="I145" s="17"/>
    </row>
    <row r="146" spans="1:5" ht="16.5" customHeight="1">
      <c r="A146" s="48" t="s">
        <v>2</v>
      </c>
      <c r="B146" s="46"/>
      <c r="C146" s="43">
        <f>SUM(C136:C145)</f>
        <v>7028</v>
      </c>
      <c r="D146" s="43">
        <f>SUM(D136:D145)</f>
        <v>4453</v>
      </c>
      <c r="E146" s="43">
        <f>SUM(E136:E145)</f>
        <v>11481</v>
      </c>
    </row>
    <row r="147" spans="1:5" ht="47.25" customHeight="1">
      <c r="A147" s="139" t="s">
        <v>165</v>
      </c>
      <c r="B147" s="139"/>
      <c r="C147" s="139"/>
      <c r="D147" s="139"/>
      <c r="E147" s="139"/>
    </row>
    <row r="148" spans="1:5" ht="12.75" customHeight="1">
      <c r="A148" s="92"/>
      <c r="B148" s="29"/>
      <c r="C148" s="29"/>
      <c r="D148" s="29"/>
      <c r="E148" s="28"/>
    </row>
    <row r="149" spans="1:5" ht="12.75" customHeight="1">
      <c r="A149" s="92"/>
      <c r="B149" s="29"/>
      <c r="C149" s="29"/>
      <c r="D149" s="29"/>
      <c r="E149" s="28"/>
    </row>
    <row r="150" spans="1:5" ht="12.75" customHeight="1">
      <c r="A150" s="92"/>
      <c r="B150" s="29"/>
      <c r="C150" s="29"/>
      <c r="D150" s="29"/>
      <c r="E150" s="28"/>
    </row>
    <row r="151" spans="1:5" ht="12.75" customHeight="1">
      <c r="A151" s="1" t="s">
        <v>83</v>
      </c>
      <c r="B151" s="1"/>
      <c r="C151" s="1"/>
      <c r="D151" s="1"/>
      <c r="E151" s="1"/>
    </row>
    <row r="152" spans="1:5" ht="30" customHeight="1">
      <c r="A152" s="164" t="s">
        <v>140</v>
      </c>
      <c r="B152" s="164"/>
      <c r="C152" s="164"/>
      <c r="D152" s="164"/>
      <c r="E152" s="164"/>
    </row>
    <row r="153" spans="1:4" s="4" customFormat="1" ht="15.75" customHeight="1">
      <c r="A153" s="77"/>
      <c r="B153" s="45" t="s">
        <v>49</v>
      </c>
      <c r="C153" s="45" t="s">
        <v>50</v>
      </c>
      <c r="D153" s="45" t="s">
        <v>2</v>
      </c>
    </row>
    <row r="154" spans="1:4" s="4" customFormat="1" ht="15.75" customHeight="1">
      <c r="A154" s="46" t="s">
        <v>0</v>
      </c>
      <c r="B154" s="43">
        <v>100</v>
      </c>
      <c r="C154" s="43">
        <v>80</v>
      </c>
      <c r="D154" s="43">
        <f>SUM(B154:C154)</f>
        <v>180</v>
      </c>
    </row>
    <row r="155" spans="1:4" s="4" customFormat="1" ht="15.75" customHeight="1">
      <c r="A155" s="46" t="s">
        <v>14</v>
      </c>
      <c r="B155" s="43">
        <v>587</v>
      </c>
      <c r="C155" s="43">
        <v>782</v>
      </c>
      <c r="D155" s="43">
        <f>SUM(B155:C155)</f>
        <v>1369</v>
      </c>
    </row>
    <row r="156" spans="1:4" s="4" customFormat="1" ht="12.75">
      <c r="A156" s="46" t="s">
        <v>51</v>
      </c>
      <c r="B156" s="43">
        <v>5581</v>
      </c>
      <c r="C156" s="43">
        <v>6502</v>
      </c>
      <c r="D156" s="43">
        <f>SUM(B156:C156)</f>
        <v>12083</v>
      </c>
    </row>
    <row r="157" spans="1:6" s="4" customFormat="1" ht="12.75">
      <c r="A157" s="46" t="s">
        <v>1</v>
      </c>
      <c r="B157" s="43">
        <v>84</v>
      </c>
      <c r="C157" s="43">
        <v>71</v>
      </c>
      <c r="D157" s="43">
        <f>SUM(B157:C157)</f>
        <v>155</v>
      </c>
      <c r="F157" s="1"/>
    </row>
    <row r="158" spans="1:5" s="4" customFormat="1" ht="12.75" customHeight="1">
      <c r="A158" s="46" t="s">
        <v>56</v>
      </c>
      <c r="B158" s="99" t="s">
        <v>85</v>
      </c>
      <c r="C158" s="99" t="s">
        <v>85</v>
      </c>
      <c r="D158" s="99" t="s">
        <v>85</v>
      </c>
      <c r="E158"/>
    </row>
    <row r="159" spans="1:6" s="4" customFormat="1" ht="12.75" customHeight="1">
      <c r="A159" s="46" t="s">
        <v>98</v>
      </c>
      <c r="B159" s="99" t="s">
        <v>11</v>
      </c>
      <c r="C159" s="99" t="s">
        <v>85</v>
      </c>
      <c r="D159" s="99" t="s">
        <v>85</v>
      </c>
      <c r="E159"/>
      <c r="F159" s="5"/>
    </row>
    <row r="160" spans="1:6" s="4" customFormat="1" ht="16.5" customHeight="1">
      <c r="A160" s="48" t="s">
        <v>143</v>
      </c>
      <c r="B160" s="50">
        <f>SUM(B154:B159)</f>
        <v>6352</v>
      </c>
      <c r="C160" s="50">
        <f>SUM(C154:C159)</f>
        <v>7435</v>
      </c>
      <c r="D160" s="50">
        <f>SUM(D154:D159)</f>
        <v>13787</v>
      </c>
      <c r="E160" s="5"/>
      <c r="F160" s="2"/>
    </row>
    <row r="161" spans="1:5" ht="59.25" customHeight="1">
      <c r="A161" s="135" t="s">
        <v>142</v>
      </c>
      <c r="B161" s="136"/>
      <c r="C161" s="136"/>
      <c r="D161" s="136"/>
      <c r="E161" s="136"/>
    </row>
    <row r="162" spans="2:4" ht="11.25" customHeight="1">
      <c r="B162" s="17"/>
      <c r="C162" s="17"/>
      <c r="D162" s="17"/>
    </row>
    <row r="163" ht="11.25" customHeight="1"/>
    <row r="164" ht="11.25" customHeight="1"/>
    <row r="165" spans="1:5" ht="12.75">
      <c r="A165" s="1" t="s">
        <v>84</v>
      </c>
      <c r="B165" s="1"/>
      <c r="C165" s="1"/>
      <c r="D165" s="1"/>
      <c r="E165" s="4"/>
    </row>
    <row r="166" spans="1:5" ht="30" customHeight="1">
      <c r="A166" s="137" t="s">
        <v>146</v>
      </c>
      <c r="B166" s="137"/>
      <c r="C166" s="137"/>
      <c r="D166" s="137"/>
      <c r="E166" s="137"/>
    </row>
    <row r="167" spans="1:5" ht="15.75" customHeight="1">
      <c r="A167" s="44"/>
      <c r="B167" s="77" t="s">
        <v>15</v>
      </c>
      <c r="C167" s="45" t="s">
        <v>49</v>
      </c>
      <c r="D167" s="45" t="s">
        <v>50</v>
      </c>
      <c r="E167" s="45" t="s">
        <v>2</v>
      </c>
    </row>
    <row r="168" spans="1:6" ht="16.5" customHeight="1">
      <c r="A168" s="84" t="s">
        <v>144</v>
      </c>
      <c r="B168" s="43">
        <v>855</v>
      </c>
      <c r="C168" s="43">
        <f>3853+1425</f>
        <v>5278</v>
      </c>
      <c r="D168" s="43">
        <f>4869+1531</f>
        <v>6400</v>
      </c>
      <c r="E168" s="89">
        <f>SUM(C168:D168)</f>
        <v>11678</v>
      </c>
      <c r="F168" s="23"/>
    </row>
    <row r="169" spans="1:6" ht="12.75">
      <c r="A169" s="58" t="s">
        <v>54</v>
      </c>
      <c r="B169" s="43">
        <v>570</v>
      </c>
      <c r="C169" s="43">
        <v>900</v>
      </c>
      <c r="D169" s="43">
        <v>834</v>
      </c>
      <c r="E169" s="89">
        <f>SUM(C169:D169)</f>
        <v>1734</v>
      </c>
      <c r="F169" s="23"/>
    </row>
    <row r="170" spans="1:6" ht="12.75">
      <c r="A170" s="61" t="s">
        <v>55</v>
      </c>
      <c r="B170" s="43">
        <v>285</v>
      </c>
      <c r="C170" s="43">
        <v>471</v>
      </c>
      <c r="D170" s="43">
        <v>433</v>
      </c>
      <c r="E170" s="89">
        <f>SUM(C170:D170)</f>
        <v>904</v>
      </c>
      <c r="F170" s="23"/>
    </row>
    <row r="171" spans="1:6" ht="16.5" customHeight="1">
      <c r="A171" s="61" t="s">
        <v>145</v>
      </c>
      <c r="B171" s="43"/>
      <c r="C171" s="43">
        <v>6155</v>
      </c>
      <c r="D171" s="43">
        <v>7183</v>
      </c>
      <c r="E171" s="89">
        <f>SUM(C171:D171)</f>
        <v>13338</v>
      </c>
      <c r="F171" s="23"/>
    </row>
    <row r="172" spans="1:5" ht="34.5" customHeight="1">
      <c r="A172" s="134" t="s">
        <v>147</v>
      </c>
      <c r="B172" s="134"/>
      <c r="C172" s="134"/>
      <c r="D172" s="134"/>
      <c r="E172" s="134"/>
    </row>
    <row r="173" spans="1:4" ht="11.25" customHeight="1">
      <c r="A173" s="4"/>
      <c r="B173" s="15"/>
      <c r="C173" s="43"/>
      <c r="D173" s="43"/>
    </row>
    <row r="174" spans="1:4" ht="11.25" customHeight="1">
      <c r="A174" s="4"/>
      <c r="B174" s="15"/>
      <c r="C174" s="15"/>
      <c r="D174" s="15"/>
    </row>
    <row r="175" s="20" customFormat="1" ht="12.75" customHeight="1"/>
    <row r="176" s="20" customFormat="1" ht="12.75"/>
    <row r="178" spans="1:5" s="20" customFormat="1" ht="12.75">
      <c r="A178" s="26"/>
      <c r="B178" s="16"/>
      <c r="C178" s="16"/>
      <c r="D178" s="16"/>
      <c r="E178" s="19"/>
    </row>
    <row r="179" spans="1:5" s="20" customFormat="1" ht="12.75">
      <c r="A179" s="26"/>
      <c r="B179" s="16"/>
      <c r="C179" s="16"/>
      <c r="D179" s="16"/>
      <c r="E179" s="19"/>
    </row>
    <row r="180" ht="12.75">
      <c r="E180" s="4"/>
    </row>
    <row r="181" ht="12.75">
      <c r="E181" s="4"/>
    </row>
  </sheetData>
  <sheetProtection/>
  <mergeCells count="28">
    <mergeCell ref="A101:D101"/>
    <mergeCell ref="A172:E172"/>
    <mergeCell ref="A166:E166"/>
    <mergeCell ref="A152:E152"/>
    <mergeCell ref="A161:E161"/>
    <mergeCell ref="A147:E147"/>
    <mergeCell ref="A75:E75"/>
    <mergeCell ref="A129:D129"/>
    <mergeCell ref="A96:D96"/>
    <mergeCell ref="A112:D112"/>
    <mergeCell ref="A116:D116"/>
    <mergeCell ref="A88:E88"/>
    <mergeCell ref="A134:D134"/>
    <mergeCell ref="A121:E121"/>
    <mergeCell ref="A107:D107"/>
    <mergeCell ref="A83:D83"/>
    <mergeCell ref="A65:D65"/>
    <mergeCell ref="A31:E31"/>
    <mergeCell ref="A42:E42"/>
    <mergeCell ref="A37:D37"/>
    <mergeCell ref="A20:G20"/>
    <mergeCell ref="A53:D53"/>
    <mergeCell ref="A48:D48"/>
    <mergeCell ref="A9:E9"/>
    <mergeCell ref="A2:D2"/>
    <mergeCell ref="A6:E6"/>
    <mergeCell ref="I11:L11"/>
    <mergeCell ref="A11:G11"/>
  </mergeCells>
  <printOptions/>
  <pageMargins left="0.7874015748031497" right="0.7874015748031497" top="0.984251968503937" bottom="0.3937007874015748" header="0.5118110236220472" footer="0.5118110236220472"/>
  <pageSetup firstPageNumber="19" useFirstPageNumber="1" horizontalDpi="600" verticalDpi="600" orientation="portrait" paperSize="9" scale="98" r:id="rId1"/>
  <headerFooter alignWithMargins="0">
    <oddHeader>&amp;L&amp;"Arial,Fet"&amp;12
&amp;"Arial,Normal"&amp;10
&amp;R&amp;"Arial,Fet"&amp;12Studiehjälp, kalenderår
</oddHeader>
  </headerFooter>
  <rowBreaks count="4" manualBreakCount="4">
    <brk id="29" max="255" man="1"/>
    <brk id="73" max="6" man="1"/>
    <brk id="110" max="255" man="1"/>
    <brk id="150" max="6" man="1"/>
  </rowBreaks>
</worksheet>
</file>

<file path=xl/worksheets/sheet4.xml><?xml version="1.0" encoding="utf-8"?>
<worksheet xmlns="http://schemas.openxmlformats.org/spreadsheetml/2006/main" xmlns:r="http://schemas.openxmlformats.org/officeDocument/2006/relationships">
  <dimension ref="A1:K96"/>
  <sheetViews>
    <sheetView zoomScalePageLayoutView="0" workbookViewId="0" topLeftCell="A1">
      <selection activeCell="A1" sqref="A1"/>
    </sheetView>
  </sheetViews>
  <sheetFormatPr defaultColWidth="9.140625" defaultRowHeight="12.75"/>
  <cols>
    <col min="1" max="1" width="28.7109375" style="0" customWidth="1"/>
    <col min="2" max="2" width="9.00390625" style="0" customWidth="1"/>
    <col min="5" max="5" width="9.00390625" style="0" customWidth="1"/>
  </cols>
  <sheetData>
    <row r="1" spans="1:7" ht="12.75">
      <c r="A1" s="1" t="s">
        <v>73</v>
      </c>
      <c r="B1" s="10"/>
      <c r="C1" s="10"/>
      <c r="D1" s="10"/>
      <c r="E1" s="10"/>
      <c r="F1" s="10"/>
      <c r="G1" s="10"/>
    </row>
    <row r="2" spans="1:7" ht="30" customHeight="1">
      <c r="A2" s="137" t="s">
        <v>148</v>
      </c>
      <c r="B2" s="137"/>
      <c r="C2" s="137"/>
      <c r="D2" s="137"/>
      <c r="E2" s="14"/>
      <c r="F2" s="85"/>
      <c r="G2" s="85"/>
    </row>
    <row r="3" spans="1:7" ht="15.75" customHeight="1">
      <c r="A3" s="77"/>
      <c r="B3" s="45" t="s">
        <v>49</v>
      </c>
      <c r="C3" s="45" t="s">
        <v>50</v>
      </c>
      <c r="D3" s="45" t="s">
        <v>2</v>
      </c>
      <c r="E3" s="19"/>
      <c r="F3" s="19"/>
      <c r="G3" s="19"/>
    </row>
    <row r="4" spans="1:7" ht="16.5" customHeight="1">
      <c r="A4" s="46" t="s">
        <v>16</v>
      </c>
      <c r="B4" s="89">
        <v>655</v>
      </c>
      <c r="C4" s="89">
        <v>285</v>
      </c>
      <c r="D4" s="43">
        <f>SUM(B4:C4)</f>
        <v>940</v>
      </c>
      <c r="E4" s="4"/>
      <c r="F4" s="27"/>
      <c r="G4" s="16"/>
    </row>
    <row r="5" spans="1:7" ht="12.75" customHeight="1">
      <c r="A5" s="46" t="s">
        <v>9</v>
      </c>
      <c r="B5" s="89">
        <v>175</v>
      </c>
      <c r="C5" s="89">
        <v>93</v>
      </c>
      <c r="D5" s="43">
        <f>SUM(B5:C5)</f>
        <v>268</v>
      </c>
      <c r="E5" s="4"/>
      <c r="F5" s="37"/>
      <c r="G5" s="16"/>
    </row>
    <row r="6" spans="1:7" ht="12.75" customHeight="1">
      <c r="A6" s="61" t="s">
        <v>8</v>
      </c>
      <c r="B6" s="90">
        <v>6</v>
      </c>
      <c r="C6" s="132" t="s">
        <v>85</v>
      </c>
      <c r="D6" s="59">
        <f>SUM(B6:C6)</f>
        <v>6</v>
      </c>
      <c r="E6" s="4"/>
      <c r="F6" s="37"/>
      <c r="G6" s="16"/>
    </row>
    <row r="7" spans="1:7" ht="12.75" customHeight="1">
      <c r="A7" s="48" t="s">
        <v>10</v>
      </c>
      <c r="B7" s="91">
        <v>9</v>
      </c>
      <c r="C7" s="133" t="s">
        <v>85</v>
      </c>
      <c r="D7" s="50">
        <f>SUM(B7:C7)</f>
        <v>9</v>
      </c>
      <c r="E7" s="19"/>
      <c r="F7" s="82"/>
      <c r="G7" s="19"/>
    </row>
    <row r="8" spans="1:11" ht="36.75" customHeight="1">
      <c r="A8" s="156" t="s">
        <v>149</v>
      </c>
      <c r="B8" s="140"/>
      <c r="C8" s="140"/>
      <c r="D8" s="140"/>
      <c r="E8" s="158"/>
      <c r="F8" s="158"/>
      <c r="G8" s="158"/>
      <c r="H8" s="20"/>
      <c r="I8" s="20"/>
      <c r="J8" s="20"/>
      <c r="K8" s="20"/>
    </row>
    <row r="9" spans="1:7" ht="12.75" customHeight="1">
      <c r="A9" s="28"/>
      <c r="B9" s="28"/>
      <c r="C9" s="28"/>
      <c r="D9" s="28"/>
      <c r="E9" s="19"/>
      <c r="F9" s="19"/>
      <c r="G9" s="22"/>
    </row>
    <row r="10" ht="12.75" customHeight="1"/>
    <row r="11" spans="1:7" ht="12.75" customHeight="1">
      <c r="A11" s="35"/>
      <c r="B11" s="35"/>
      <c r="C11" s="35"/>
      <c r="D11" s="35"/>
      <c r="E11" s="19"/>
      <c r="F11" s="19"/>
      <c r="G11" s="22"/>
    </row>
    <row r="12" spans="1:7" ht="12.75" customHeight="1">
      <c r="A12" s="1" t="s">
        <v>74</v>
      </c>
      <c r="B12" s="1"/>
      <c r="C12" s="1"/>
      <c r="D12" s="1"/>
      <c r="E12" s="4"/>
      <c r="F12" s="19"/>
      <c r="G12" s="22"/>
    </row>
    <row r="13" spans="1:7" ht="30" customHeight="1">
      <c r="A13" s="137" t="s">
        <v>150</v>
      </c>
      <c r="B13" s="137"/>
      <c r="C13" s="137"/>
      <c r="D13" s="137"/>
      <c r="E13" s="4"/>
      <c r="F13" s="19"/>
      <c r="G13" s="22"/>
    </row>
    <row r="14" spans="1:7" ht="15.75" customHeight="1">
      <c r="A14" s="75"/>
      <c r="B14" s="68" t="s">
        <v>49</v>
      </c>
      <c r="C14" s="68" t="s">
        <v>50</v>
      </c>
      <c r="D14" s="68" t="s">
        <v>2</v>
      </c>
      <c r="E14" s="4"/>
      <c r="F14" s="19"/>
      <c r="G14" s="22"/>
    </row>
    <row r="15" spans="1:7" ht="16.5" customHeight="1">
      <c r="A15" s="46" t="s">
        <v>16</v>
      </c>
      <c r="B15" s="55">
        <v>3.891</v>
      </c>
      <c r="C15" s="55">
        <v>1.949</v>
      </c>
      <c r="D15" s="57">
        <f>SUM(B15:C15)</f>
        <v>5.84</v>
      </c>
      <c r="E15" s="4"/>
      <c r="F15" s="19"/>
      <c r="G15" s="22"/>
    </row>
    <row r="16" spans="1:7" ht="12.75" customHeight="1">
      <c r="A16" s="52" t="s">
        <v>9</v>
      </c>
      <c r="B16" s="55">
        <v>1.629</v>
      </c>
      <c r="C16" s="47">
        <v>1.004</v>
      </c>
      <c r="D16" s="57">
        <f>SUM(B16:C16)</f>
        <v>2.633</v>
      </c>
      <c r="E16" s="12"/>
      <c r="F16" s="12"/>
      <c r="G16" s="12"/>
    </row>
    <row r="17" spans="1:7" ht="12.75" customHeight="1">
      <c r="A17" s="46" t="s">
        <v>8</v>
      </c>
      <c r="B17" s="55">
        <v>0.03</v>
      </c>
      <c r="C17" s="125">
        <v>0.004</v>
      </c>
      <c r="D17" s="57">
        <f>SUM(B17:C17)</f>
        <v>0.034</v>
      </c>
      <c r="E17" s="4"/>
      <c r="F17" s="19"/>
      <c r="G17" s="22"/>
    </row>
    <row r="18" spans="1:7" ht="12.75" customHeight="1">
      <c r="A18" s="46" t="s">
        <v>10</v>
      </c>
      <c r="B18" s="55">
        <v>0.032</v>
      </c>
      <c r="C18" s="126">
        <v>0.01</v>
      </c>
      <c r="D18" s="57">
        <f>SUM(B18:C18)</f>
        <v>0.042</v>
      </c>
      <c r="E18" s="12"/>
      <c r="F18" s="12"/>
      <c r="G18" s="12"/>
    </row>
    <row r="19" spans="1:7" ht="16.5" customHeight="1">
      <c r="A19" s="48" t="s">
        <v>2</v>
      </c>
      <c r="B19" s="49">
        <f>SUM(B15:B18)</f>
        <v>5.582</v>
      </c>
      <c r="C19" s="49">
        <f>SUM(C15:C18)</f>
        <v>2.967</v>
      </c>
      <c r="D19" s="53">
        <f>SUM(B19:C19)</f>
        <v>8.549</v>
      </c>
      <c r="E19" s="3"/>
      <c r="F19" s="3"/>
      <c r="G19" s="3"/>
    </row>
    <row r="20" spans="1:7" ht="12.75" customHeight="1">
      <c r="A20" s="26"/>
      <c r="B20" s="16"/>
      <c r="C20" s="16"/>
      <c r="D20" s="16"/>
      <c r="E20" s="19"/>
      <c r="F20" s="20"/>
      <c r="G20" s="20"/>
    </row>
    <row r="21" spans="1:7" ht="12.75" customHeight="1">
      <c r="A21" s="26"/>
      <c r="B21" s="16"/>
      <c r="C21" s="16"/>
      <c r="D21" s="16"/>
      <c r="E21" s="19"/>
      <c r="F21" s="20"/>
      <c r="G21" s="20"/>
    </row>
    <row r="22" spans="1:7" ht="12.75" customHeight="1">
      <c r="A22" s="29"/>
      <c r="B22" s="29"/>
      <c r="C22" s="29"/>
      <c r="D22" s="28"/>
      <c r="E22" s="14"/>
      <c r="F22" s="14"/>
      <c r="G22" s="14"/>
    </row>
    <row r="23" s="1" customFormat="1" ht="12.75">
      <c r="A23" s="1" t="s">
        <v>75</v>
      </c>
    </row>
    <row r="24" spans="1:5" s="1" customFormat="1" ht="30" customHeight="1">
      <c r="A24" s="164" t="s">
        <v>151</v>
      </c>
      <c r="B24" s="164"/>
      <c r="C24" s="164"/>
      <c r="D24" s="164"/>
      <c r="E24" s="164"/>
    </row>
    <row r="25" spans="1:4" s="4" customFormat="1" ht="15.75" customHeight="1">
      <c r="A25" s="77"/>
      <c r="B25" s="45" t="s">
        <v>49</v>
      </c>
      <c r="C25" s="45" t="s">
        <v>50</v>
      </c>
      <c r="D25" s="45" t="s">
        <v>2</v>
      </c>
    </row>
    <row r="26" spans="1:4" s="4" customFormat="1" ht="17.25" customHeight="1">
      <c r="A26" s="46" t="s">
        <v>3</v>
      </c>
      <c r="B26" s="70">
        <v>663</v>
      </c>
      <c r="C26" s="70">
        <v>293</v>
      </c>
      <c r="D26" s="70">
        <f>SUM(B26:C26)</f>
        <v>956</v>
      </c>
    </row>
    <row r="27" spans="1:4" s="4" customFormat="1" ht="17.25" customHeight="1">
      <c r="A27" s="46" t="s">
        <v>111</v>
      </c>
      <c r="B27" s="70" t="s">
        <v>11</v>
      </c>
      <c r="C27" s="70" t="s">
        <v>11</v>
      </c>
      <c r="D27" s="70" t="s">
        <v>11</v>
      </c>
    </row>
    <row r="28" spans="1:4" s="115" customFormat="1" ht="15.75" customHeight="1">
      <c r="A28" s="105" t="s">
        <v>2</v>
      </c>
      <c r="B28" s="91">
        <f>SUM(B26:B26)</f>
        <v>663</v>
      </c>
      <c r="C28" s="91">
        <f>SUM(C26:C26)</f>
        <v>293</v>
      </c>
      <c r="D28" s="91">
        <f>SUM(D26:D26)</f>
        <v>956</v>
      </c>
    </row>
    <row r="29" spans="1:7" ht="24" customHeight="1">
      <c r="A29" s="143" t="s">
        <v>166</v>
      </c>
      <c r="B29" s="143"/>
      <c r="C29" s="143"/>
      <c r="D29" s="143"/>
      <c r="E29" s="34"/>
      <c r="F29" s="34"/>
      <c r="G29" s="34"/>
    </row>
    <row r="30" spans="1:5" ht="12.75">
      <c r="A30" s="3"/>
      <c r="E30" s="3"/>
    </row>
    <row r="31" spans="1:5" ht="12.75">
      <c r="A31" s="3"/>
      <c r="E31" s="3"/>
    </row>
    <row r="32" spans="1:5" ht="12.75" customHeight="1">
      <c r="A32" s="3"/>
      <c r="B32" s="3"/>
      <c r="C32" s="3"/>
      <c r="D32" s="3"/>
      <c r="E32" s="3"/>
    </row>
    <row r="33" s="1" customFormat="1" ht="12.75">
      <c r="A33" s="1" t="s">
        <v>76</v>
      </c>
    </row>
    <row r="34" spans="1:5" s="1" customFormat="1" ht="30" customHeight="1">
      <c r="A34" s="164" t="s">
        <v>152</v>
      </c>
      <c r="B34" s="164"/>
      <c r="C34" s="164"/>
      <c r="D34" s="164"/>
      <c r="E34" s="164"/>
    </row>
    <row r="35" spans="1:4" s="4" customFormat="1" ht="15.75" customHeight="1">
      <c r="A35" s="77"/>
      <c r="B35" s="45" t="s">
        <v>49</v>
      </c>
      <c r="C35" s="45" t="s">
        <v>50</v>
      </c>
      <c r="D35" s="45" t="s">
        <v>2</v>
      </c>
    </row>
    <row r="36" spans="1:4" s="4" customFormat="1" ht="16.5" customHeight="1">
      <c r="A36" s="46" t="s">
        <v>3</v>
      </c>
      <c r="B36" s="47">
        <v>5.582</v>
      </c>
      <c r="C36" s="47">
        <v>2.967</v>
      </c>
      <c r="D36" s="47">
        <f>SUM(B36:C36)</f>
        <v>8.549</v>
      </c>
    </row>
    <row r="37" spans="1:4" s="4" customFormat="1" ht="16.5" customHeight="1">
      <c r="A37" s="46" t="s">
        <v>111</v>
      </c>
      <c r="B37" s="100" t="s">
        <v>11</v>
      </c>
      <c r="C37" s="100" t="s">
        <v>11</v>
      </c>
      <c r="D37" s="100" t="s">
        <v>11</v>
      </c>
    </row>
    <row r="38" spans="1:4" s="4" customFormat="1" ht="16.5" customHeight="1">
      <c r="A38" s="48" t="s">
        <v>2</v>
      </c>
      <c r="B38" s="49">
        <f>SUM(B36:B36)</f>
        <v>5.582</v>
      </c>
      <c r="C38" s="49">
        <f>SUM(C36:C36)</f>
        <v>2.967</v>
      </c>
      <c r="D38" s="49">
        <f>SUM(D36:D36)</f>
        <v>8.549</v>
      </c>
    </row>
    <row r="39" spans="1:7" ht="24.75" customHeight="1">
      <c r="A39" s="143" t="s">
        <v>167</v>
      </c>
      <c r="B39" s="143"/>
      <c r="C39" s="143"/>
      <c r="D39" s="143"/>
      <c r="E39" s="34"/>
      <c r="F39" s="34"/>
      <c r="G39" s="34"/>
    </row>
    <row r="40" spans="1:4" ht="12.75" customHeight="1">
      <c r="A40" s="38"/>
      <c r="B40" s="16"/>
      <c r="C40" s="16"/>
      <c r="D40" s="16"/>
    </row>
    <row r="41" spans="1:4" ht="12.75" customHeight="1">
      <c r="A41" s="39"/>
      <c r="B41" s="16"/>
      <c r="C41" s="16"/>
      <c r="D41" s="16"/>
    </row>
    <row r="42" spans="1:4" ht="12.75" customHeight="1">
      <c r="A42" s="19"/>
      <c r="B42" s="16"/>
      <c r="C42" s="16"/>
      <c r="D42" s="16"/>
    </row>
    <row r="43" spans="1:4" s="1" customFormat="1" ht="12.75">
      <c r="A43" s="1" t="s">
        <v>77</v>
      </c>
      <c r="B43" s="102"/>
      <c r="C43" s="102"/>
      <c r="D43" s="102"/>
    </row>
    <row r="44" spans="1:4" s="1" customFormat="1" ht="30" customHeight="1">
      <c r="A44" s="137" t="s">
        <v>153</v>
      </c>
      <c r="B44" s="137"/>
      <c r="C44" s="137"/>
      <c r="D44" s="137"/>
    </row>
    <row r="45" spans="1:4" s="4" customFormat="1" ht="15.75" customHeight="1">
      <c r="A45" s="48"/>
      <c r="B45" s="75" t="s">
        <v>49</v>
      </c>
      <c r="C45" s="75" t="s">
        <v>50</v>
      </c>
      <c r="D45" s="75" t="s">
        <v>2</v>
      </c>
    </row>
    <row r="46" spans="1:4" s="4" customFormat="1" ht="16.5" customHeight="1">
      <c r="A46" s="46" t="s">
        <v>79</v>
      </c>
      <c r="B46" s="43">
        <v>33</v>
      </c>
      <c r="C46" s="43">
        <v>20</v>
      </c>
      <c r="D46" s="43">
        <f>SUM(B46:C46)</f>
        <v>53</v>
      </c>
    </row>
    <row r="47" spans="1:4" s="4" customFormat="1" ht="12.75" customHeight="1">
      <c r="A47" s="46" t="s">
        <v>7</v>
      </c>
      <c r="B47" s="43">
        <v>195</v>
      </c>
      <c r="C47" s="43">
        <v>98</v>
      </c>
      <c r="D47" s="43">
        <f>SUM(B47:C47)</f>
        <v>293</v>
      </c>
    </row>
    <row r="48" spans="1:4" s="4" customFormat="1" ht="12.75" customHeight="1">
      <c r="A48" s="46" t="s">
        <v>6</v>
      </c>
      <c r="B48" s="43">
        <v>281</v>
      </c>
      <c r="C48" s="43">
        <v>101</v>
      </c>
      <c r="D48" s="43">
        <f>SUM(B48:C48)</f>
        <v>382</v>
      </c>
    </row>
    <row r="49" spans="1:4" s="4" customFormat="1" ht="12.75" customHeight="1">
      <c r="A49" s="46" t="s">
        <v>5</v>
      </c>
      <c r="B49" s="43">
        <v>112</v>
      </c>
      <c r="C49" s="43">
        <v>57</v>
      </c>
      <c r="D49" s="43">
        <f>SUM(B49:C49)</f>
        <v>169</v>
      </c>
    </row>
    <row r="50" spans="1:6" s="4" customFormat="1" ht="12.75">
      <c r="A50" s="46" t="s">
        <v>80</v>
      </c>
      <c r="B50" s="43">
        <v>42</v>
      </c>
      <c r="C50" s="43">
        <v>17</v>
      </c>
      <c r="D50" s="43">
        <f>SUM(B50:C50)</f>
        <v>59</v>
      </c>
      <c r="F50" s="5"/>
    </row>
    <row r="51" spans="1:5" s="4" customFormat="1" ht="16.5" customHeight="1">
      <c r="A51" s="48" t="s">
        <v>2</v>
      </c>
      <c r="B51" s="91">
        <f>SUM(B46:B50)</f>
        <v>663</v>
      </c>
      <c r="C51" s="91">
        <f>SUM(C46:C50)</f>
        <v>293</v>
      </c>
      <c r="D51" s="91">
        <f>SUM(D46:D50)</f>
        <v>956</v>
      </c>
      <c r="E51" s="5"/>
    </row>
    <row r="52" spans="2:3" ht="12.75">
      <c r="B52" s="17"/>
      <c r="C52" s="17"/>
    </row>
    <row r="55" spans="1:4" s="1" customFormat="1" ht="12.75">
      <c r="A55" s="1" t="s">
        <v>78</v>
      </c>
      <c r="B55" s="102"/>
      <c r="C55" s="102"/>
      <c r="D55" s="102"/>
    </row>
    <row r="56" spans="1:4" s="1" customFormat="1" ht="30" customHeight="1">
      <c r="A56" s="137" t="s">
        <v>154</v>
      </c>
      <c r="B56" s="137"/>
      <c r="C56" s="137"/>
      <c r="D56" s="137"/>
    </row>
    <row r="57" spans="1:4" s="4" customFormat="1" ht="15.75" customHeight="1">
      <c r="A57" s="75"/>
      <c r="B57" s="68" t="s">
        <v>49</v>
      </c>
      <c r="C57" s="68" t="s">
        <v>50</v>
      </c>
      <c r="D57" s="68" t="s">
        <v>2</v>
      </c>
    </row>
    <row r="58" spans="1:4" s="4" customFormat="1" ht="16.5" customHeight="1">
      <c r="A58" s="46" t="s">
        <v>79</v>
      </c>
      <c r="B58" s="101">
        <v>0.203</v>
      </c>
      <c r="C58" s="101">
        <v>0.174</v>
      </c>
      <c r="D58" s="47">
        <f aca="true" t="shared" si="0" ref="D58:D63">SUM(B58:C58)</f>
        <v>0.377</v>
      </c>
    </row>
    <row r="59" spans="1:4" s="4" customFormat="1" ht="12.75" customHeight="1">
      <c r="A59" s="46" t="s">
        <v>7</v>
      </c>
      <c r="B59" s="101">
        <v>1.284</v>
      </c>
      <c r="C59" s="101">
        <v>0.935</v>
      </c>
      <c r="D59" s="47">
        <f t="shared" si="0"/>
        <v>2.2190000000000003</v>
      </c>
    </row>
    <row r="60" spans="1:4" s="4" customFormat="1" ht="12.75" customHeight="1">
      <c r="A60" s="46" t="s">
        <v>6</v>
      </c>
      <c r="B60" s="101">
        <v>2.289</v>
      </c>
      <c r="C60" s="101">
        <v>0.965</v>
      </c>
      <c r="D60" s="47">
        <f t="shared" si="0"/>
        <v>3.254</v>
      </c>
    </row>
    <row r="61" spans="1:4" s="4" customFormat="1" ht="12.75" customHeight="1">
      <c r="A61" s="46" t="s">
        <v>5</v>
      </c>
      <c r="B61" s="101">
        <v>1.224</v>
      </c>
      <c r="C61" s="101">
        <v>0.682</v>
      </c>
      <c r="D61" s="47">
        <f t="shared" si="0"/>
        <v>1.9060000000000001</v>
      </c>
    </row>
    <row r="62" spans="1:6" s="4" customFormat="1" ht="12.75">
      <c r="A62" s="46" t="s">
        <v>80</v>
      </c>
      <c r="B62" s="101">
        <v>0.582</v>
      </c>
      <c r="C62" s="101">
        <v>0.211</v>
      </c>
      <c r="D62" s="47">
        <f t="shared" si="0"/>
        <v>0.7929999999999999</v>
      </c>
      <c r="F62" s="81"/>
    </row>
    <row r="63" spans="1:5" s="4" customFormat="1" ht="15" customHeight="1">
      <c r="A63" s="48" t="s">
        <v>2</v>
      </c>
      <c r="B63" s="49">
        <f>SUM(B58:B62)</f>
        <v>5.582</v>
      </c>
      <c r="C63" s="49">
        <f>SUM(C58:C62)</f>
        <v>2.9669999999999996</v>
      </c>
      <c r="D63" s="53">
        <f t="shared" si="0"/>
        <v>8.549</v>
      </c>
      <c r="E63" s="5"/>
    </row>
    <row r="67" spans="1:5" s="1" customFormat="1" ht="12.75" customHeight="1">
      <c r="A67" s="1" t="s">
        <v>81</v>
      </c>
      <c r="B67" s="102"/>
      <c r="C67" s="102"/>
      <c r="D67" s="102"/>
      <c r="E67" s="102"/>
    </row>
    <row r="68" spans="1:5" s="1" customFormat="1" ht="30" customHeight="1">
      <c r="A68" s="148" t="s">
        <v>155</v>
      </c>
      <c r="B68" s="148"/>
      <c r="C68" s="148"/>
      <c r="D68" s="148"/>
      <c r="E68" s="148"/>
    </row>
    <row r="69" spans="1:4" s="4" customFormat="1" ht="15.75" customHeight="1">
      <c r="A69" s="44"/>
      <c r="B69" s="77" t="s">
        <v>49</v>
      </c>
      <c r="C69" s="77" t="s">
        <v>50</v>
      </c>
      <c r="D69" s="77" t="s">
        <v>2</v>
      </c>
    </row>
    <row r="70" spans="1:4" s="4" customFormat="1" ht="16.5" customHeight="1">
      <c r="A70" s="46" t="s">
        <v>51</v>
      </c>
      <c r="B70" s="43">
        <f>461+78</f>
        <v>539</v>
      </c>
      <c r="C70" s="43">
        <f>204+49</f>
        <v>253</v>
      </c>
      <c r="D70" s="43">
        <f>SUM(B70:C70)</f>
        <v>792</v>
      </c>
    </row>
    <row r="71" spans="1:6" s="4" customFormat="1" ht="12.75" customHeight="1">
      <c r="A71" s="46" t="s">
        <v>116</v>
      </c>
      <c r="B71" s="43">
        <f>31+1+1+92</f>
        <v>125</v>
      </c>
      <c r="C71" s="43">
        <f>16+1+25</f>
        <v>42</v>
      </c>
      <c r="D71" s="43">
        <f>SUM(B71:C71)</f>
        <v>167</v>
      </c>
      <c r="F71" s="5"/>
    </row>
    <row r="72" spans="1:5" s="115" customFormat="1" ht="16.5" customHeight="1">
      <c r="A72" s="105" t="s">
        <v>2</v>
      </c>
      <c r="B72" s="91">
        <f>SUM(B70:B71)</f>
        <v>664</v>
      </c>
      <c r="C72" s="91">
        <f>SUM(C70:C71)</f>
        <v>295</v>
      </c>
      <c r="D72" s="91">
        <f>SUM(B72:C72)</f>
        <v>959</v>
      </c>
      <c r="E72" s="116"/>
    </row>
    <row r="73" spans="1:5" s="4" customFormat="1" ht="82.5" customHeight="1">
      <c r="A73" s="143" t="s">
        <v>168</v>
      </c>
      <c r="B73" s="144"/>
      <c r="C73" s="144"/>
      <c r="D73" s="144"/>
      <c r="E73" s="86"/>
    </row>
    <row r="74" spans="2:3" ht="12.75">
      <c r="B74" s="17"/>
      <c r="C74" s="17"/>
    </row>
    <row r="77" spans="1:5" s="1" customFormat="1" ht="12.75" customHeight="1">
      <c r="A77" s="1" t="s">
        <v>82</v>
      </c>
      <c r="B77" s="102"/>
      <c r="C77" s="102"/>
      <c r="D77" s="102"/>
      <c r="E77" s="102"/>
    </row>
    <row r="78" spans="1:5" s="1" customFormat="1" ht="30" customHeight="1">
      <c r="A78" s="164" t="s">
        <v>156</v>
      </c>
      <c r="B78" s="164"/>
      <c r="C78" s="164"/>
      <c r="D78" s="164"/>
      <c r="E78" s="164"/>
    </row>
    <row r="79" spans="1:4" s="4" customFormat="1" ht="15.75" customHeight="1">
      <c r="A79" s="77"/>
      <c r="B79" s="45" t="s">
        <v>49</v>
      </c>
      <c r="C79" s="45" t="s">
        <v>50</v>
      </c>
      <c r="D79" s="45" t="s">
        <v>2</v>
      </c>
    </row>
    <row r="80" spans="1:4" s="4" customFormat="1" ht="16.5" customHeight="1">
      <c r="A80" s="46" t="s">
        <v>51</v>
      </c>
      <c r="B80" s="47">
        <f>(3571122+826305)/1000000</f>
        <v>4.397427</v>
      </c>
      <c r="C80" s="47">
        <f>(1859190+644914)/1000000</f>
        <v>2.504104</v>
      </c>
      <c r="D80" s="47">
        <f>SUM(B80:C80)</f>
        <v>6.901531</v>
      </c>
    </row>
    <row r="81" spans="1:4" s="4" customFormat="1" ht="12.75" customHeight="1">
      <c r="A81" s="46" t="s">
        <v>105</v>
      </c>
      <c r="B81" s="47">
        <f>(452110+10500+7840+713829)/1000000</f>
        <v>1.184279</v>
      </c>
      <c r="C81" s="47">
        <f>(231450+13965+217815)/1000000</f>
        <v>0.46323</v>
      </c>
      <c r="D81" s="47">
        <f>SUM(B81:C81)</f>
        <v>1.6475090000000001</v>
      </c>
    </row>
    <row r="82" spans="1:5" s="4" customFormat="1" ht="16.5" customHeight="1">
      <c r="A82" s="48" t="s">
        <v>2</v>
      </c>
      <c r="B82" s="49">
        <f>SUM(B80:B81)</f>
        <v>5.5817060000000005</v>
      </c>
      <c r="C82" s="49">
        <f>SUM(C80:C81)</f>
        <v>2.9673339999999997</v>
      </c>
      <c r="D82" s="49">
        <f>SUM(B82:C82)</f>
        <v>8.54904</v>
      </c>
      <c r="E82" s="5"/>
    </row>
    <row r="83" spans="1:5" s="4" customFormat="1" ht="62.25" customHeight="1">
      <c r="A83" s="143" t="s">
        <v>169</v>
      </c>
      <c r="B83" s="144"/>
      <c r="C83" s="144"/>
      <c r="D83" s="144"/>
      <c r="E83" s="97"/>
    </row>
    <row r="84" spans="1:4" s="20" customFormat="1" ht="12.75" customHeight="1">
      <c r="A84" s="19"/>
      <c r="C84" s="16"/>
      <c r="D84" s="16"/>
    </row>
    <row r="85" spans="3:4" ht="16.5" customHeight="1">
      <c r="C85" s="16"/>
      <c r="D85" s="16"/>
    </row>
    <row r="86" spans="1:4" ht="12.75">
      <c r="A86" s="20"/>
      <c r="B86" s="20"/>
      <c r="C86" s="16"/>
      <c r="D86" s="16"/>
    </row>
    <row r="87" ht="16.5" customHeight="1"/>
    <row r="89" ht="16.5" customHeight="1"/>
    <row r="91" ht="16.5" customHeight="1"/>
    <row r="93" ht="15.75" customHeight="1">
      <c r="E93" s="4"/>
    </row>
    <row r="94" ht="12.75">
      <c r="E94" s="5"/>
    </row>
    <row r="95" ht="12.75">
      <c r="E95" s="5"/>
    </row>
    <row r="96" ht="12.75">
      <c r="E96" s="16"/>
    </row>
  </sheetData>
  <sheetProtection/>
  <mergeCells count="13">
    <mergeCell ref="A13:D13"/>
    <mergeCell ref="A29:D29"/>
    <mergeCell ref="A39:D39"/>
    <mergeCell ref="A2:D2"/>
    <mergeCell ref="A24:E24"/>
    <mergeCell ref="A34:E34"/>
    <mergeCell ref="A8:G8"/>
    <mergeCell ref="A78:E78"/>
    <mergeCell ref="A83:D83"/>
    <mergeCell ref="A44:D44"/>
    <mergeCell ref="A56:D56"/>
    <mergeCell ref="A68:E68"/>
    <mergeCell ref="A73:D73"/>
  </mergeCells>
  <printOptions/>
  <pageMargins left="0.7874015748031497" right="0.7874015748031497" top="0.984251968503937" bottom="0.3937007874015748" header="0.5118110236220472" footer="0.5118110236220472"/>
  <pageSetup firstPageNumber="19" useFirstPageNumber="1" horizontalDpi="600" verticalDpi="600" orientation="portrait" paperSize="9" r:id="rId1"/>
  <headerFooter alignWithMargins="0">
    <oddHeader>&amp;L&amp;"Arial,Fet"&amp;12
&amp;"Arial,Normal"&amp;10
&amp;R&amp;"Arial,Fet"&amp;12Studiehjälp, kalenderår
</oddHeader>
  </headerFooter>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Olof Frænell</cp:lastModifiedBy>
  <cp:lastPrinted>2009-03-31T10:22:26Z</cp:lastPrinted>
  <dcterms:created xsi:type="dcterms:W3CDTF">2001-01-31T15:54:29Z</dcterms:created>
  <dcterms:modified xsi:type="dcterms:W3CDTF">2009-03-31T10:25:54Z</dcterms:modified>
  <cp:category/>
  <cp:version/>
  <cp:contentType/>
  <cp:contentStatus/>
</cp:coreProperties>
</file>