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0" windowWidth="9390" windowHeight="12495" tabRatio="813" activeTab="0"/>
  </bookViews>
  <sheets>
    <sheet name="Tabell 1.1-1.2" sheetId="1" r:id="rId1"/>
    <sheet name="Tabell 1.3" sheetId="2" r:id="rId2"/>
    <sheet name="Tabell 1.4" sheetId="3" r:id="rId3"/>
    <sheet name="Tabell 1.5" sheetId="4" r:id="rId4"/>
    <sheet name="Tabell 1.6-1.7" sheetId="5" r:id="rId5"/>
    <sheet name="Tabell  1.8" sheetId="6" r:id="rId6"/>
    <sheet name="Tabell 1.9-1.10" sheetId="7" r:id="rId7"/>
    <sheet name="Tabell  1.11" sheetId="8" r:id="rId8"/>
    <sheet name="Tabell  1.12" sheetId="9" r:id="rId9"/>
    <sheet name="Tabell 1.13" sheetId="10" r:id="rId10"/>
    <sheet name="Tabell 1.14" sheetId="11" r:id="rId11"/>
  </sheets>
  <definedNames>
    <definedName name="_xlnm.Print_Area" localSheetId="5">'Tabell  1.8'!$A$1:$L$22</definedName>
    <definedName name="_xlnm.Print_Area" localSheetId="0">'Tabell 1.1-1.2'!$A$1:$M$32</definedName>
    <definedName name="_xlnm.Print_Area" localSheetId="9">'Tabell 1.13'!$A$1:$G$28</definedName>
    <definedName name="_xlnm.Print_Area" localSheetId="10">'Tabell 1.14'!$A$1:$I$28</definedName>
    <definedName name="_xlnm.Print_Area" localSheetId="2">'Tabell 1.4'!$A$1:$M$20</definedName>
    <definedName name="_xlnm.Print_Area" localSheetId="3">'Tabell 1.5'!$A$1:$L$19</definedName>
    <definedName name="_xlnm.Print_Area" localSheetId="4">'Tabell 1.6-1.7'!$A$1:$M$37</definedName>
  </definedNames>
  <calcPr fullCalcOnLoad="1"/>
</workbook>
</file>

<file path=xl/sharedStrings.xml><?xml version="1.0" encoding="utf-8"?>
<sst xmlns="http://schemas.openxmlformats.org/spreadsheetml/2006/main" count="337" uniqueCount="153">
  <si>
    <t>Antal personer</t>
  </si>
  <si>
    <t>Total skuld, miljoner kr</t>
  </si>
  <si>
    <t>Genomsnittlig skuld, kr</t>
  </si>
  <si>
    <t>Samtliga</t>
  </si>
  <si>
    <t>Män</t>
  </si>
  <si>
    <t>Kvinnor</t>
  </si>
  <si>
    <t>Summa</t>
  </si>
  <si>
    <t>Skuld, kr</t>
  </si>
  <si>
    <t>Antal</t>
  </si>
  <si>
    <t>%</t>
  </si>
  <si>
    <t xml:space="preserve">Antal </t>
  </si>
  <si>
    <t>Alla återbetalningsskyldiga</t>
  </si>
  <si>
    <t>Ålder</t>
  </si>
  <si>
    <t>Totalt inbetalt 
belopp, kr</t>
  </si>
  <si>
    <t xml:space="preserve">År
</t>
  </si>
  <si>
    <t>Premie totalt, 
kr</t>
  </si>
  <si>
    <t>Inkomst, kr</t>
  </si>
  <si>
    <t>Totalt</t>
  </si>
  <si>
    <t>Uppgift saknas</t>
  </si>
  <si>
    <t>Genomsnittsskuld</t>
  </si>
  <si>
    <t>Alla</t>
  </si>
  <si>
    <t xml:space="preserve">Län
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</si>
  <si>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</si>
  <si>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</si>
  <si>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</si>
  <si>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</si>
  <si>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</si>
  <si>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</si>
  <si>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</si>
  <si>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</si>
  <si>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</si>
  <si>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</si>
  <si>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</si>
  <si>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</si>
  <si>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</si>
  <si>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</si>
  <si>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</si>
  <si>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</si>
  <si>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</si>
  <si>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</si>
  <si>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</si>
  <si>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</si>
  <si>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</si>
  <si>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Totalt hela landet</t>
  </si>
  <si>
    <t>Belopp, 
mnkr</t>
  </si>
  <si>
    <t xml:space="preserve">              0</t>
  </si>
  <si>
    <t>totalt</t>
  </si>
  <si>
    <t>antal</t>
  </si>
  <si>
    <t>1                Återbetalning av studiemedel för studier före 1989</t>
  </si>
  <si>
    <t>2004</t>
  </si>
  <si>
    <t>2005</t>
  </si>
  <si>
    <t>2006</t>
  </si>
  <si>
    <t>2007</t>
  </si>
  <si>
    <t>Samtliga låntagare</t>
  </si>
  <si>
    <t xml:space="preserve">                  Repayment of student loan taken before 1989</t>
  </si>
  <si>
    <t xml:space="preserve">                      Number of persons obligated to repay student loan taken before 1989, 
                      by age and sex</t>
  </si>
  <si>
    <t xml:space="preserve">                      Number of persons obligated to repay student loan taken before 1989, 
                      by sex and size of debt</t>
  </si>
  <si>
    <t xml:space="preserve">                       Voluntary repayment on student loan 
                       taken before 1989</t>
  </si>
  <si>
    <t xml:space="preserve"> </t>
  </si>
  <si>
    <t xml:space="preserve">                      Number of persons with student loan taken before 1989, 
                      by sex and size of debt January 1, 2009</t>
  </si>
  <si>
    <t xml:space="preserve">                      Number of persons obligated to repay student loan taken before 1989, 
                      by age and size of debt January 1, 2009</t>
  </si>
  <si>
    <t xml:space="preserve">                       Number of persons 2009 obligated to repay student loan taken before 1989, 
                       by age and income during income year 2007</t>
  </si>
  <si>
    <t xml:space="preserve">                       Number of persons 2009 obligated to repay student loan taken 
                       before 1989, by sex and income during income year 2007</t>
  </si>
  <si>
    <t>Preliminär avgift       2005–2008</t>
  </si>
  <si>
    <t>Frivillig avgift            2008</t>
  </si>
  <si>
    <t xml:space="preserve">                      Repayment in total 2008 on student 
                      loan taken before 1989</t>
  </si>
  <si>
    <t>2008</t>
  </si>
  <si>
    <t xml:space="preserve">Avgiftstyp och avgiftsår
</t>
  </si>
  <si>
    <t>Tabell 1.2     Antal återbetalningsskyldiga med studiemedel före 1989, 
                      fördelat på ålder och kön</t>
  </si>
  <si>
    <r>
      <t>Samtliga återbetalningsskyldiga</t>
    </r>
    <r>
      <rPr>
        <b/>
        <vertAlign val="superscript"/>
        <sz val="8.5"/>
        <rFont val="Arial"/>
        <family val="2"/>
      </rPr>
      <t>1</t>
    </r>
  </si>
  <si>
    <t>1    I antalet ingår personer som är återbetalningsskyldiga första gången. 
      Dessa var 4 personer 2007 och 5 personer 2008. Inga nya återbetalare har registrerats 2009.</t>
  </si>
  <si>
    <t>30–39 år</t>
  </si>
  <si>
    <t>40–49 år</t>
  </si>
  <si>
    <t>50–59 år</t>
  </si>
  <si>
    <t xml:space="preserve">60 år–  </t>
  </si>
  <si>
    <t>Tabell 1.3     Antal personer med studiemedel före 1989, fördelat 
                      på kön och skuldens storlek 1 januari 2009</t>
  </si>
  <si>
    <t xml:space="preserve">              1–  49 999</t>
  </si>
  <si>
    <t xml:space="preserve">   100 000–149 999</t>
  </si>
  <si>
    <t xml:space="preserve">     50 000–  99 999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</si>
  <si>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</si>
  <si>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</si>
  <si>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</si>
  <si>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</si>
  <si>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</si>
  <si>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</si>
  <si>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</si>
  <si>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</si>
  <si>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>Tabell 1.4     Antal återbetalningsskyldiga med studiemedel före 1989, fördelat 
                     på kön och skuldens storlek</t>
  </si>
  <si>
    <r>
      <t>Tidigare återbetalningsskyldiga</t>
    </r>
    <r>
      <rPr>
        <vertAlign val="superscript"/>
        <sz val="8.5"/>
        <rFont val="Arial"/>
        <family val="2"/>
      </rPr>
      <t>1</t>
    </r>
  </si>
  <si>
    <t>–29 år</t>
  </si>
  <si>
    <t>60 år–</t>
  </si>
  <si>
    <r>
      <t xml:space="preserve">         0</t>
    </r>
    <r>
      <rPr>
        <vertAlign val="superscript"/>
        <sz val="8.5"/>
        <rFont val="Arial"/>
        <family val="2"/>
      </rPr>
      <t>2</t>
    </r>
  </si>
  <si>
    <t>15 000–19 999</t>
  </si>
  <si>
    <t xml:space="preserve">10 000–14 999    </t>
  </si>
  <si>
    <t>20 000–24 999</t>
  </si>
  <si>
    <r>
      <t xml:space="preserve">         0</t>
    </r>
    <r>
      <rPr>
        <vertAlign val="superscript"/>
        <sz val="8.5"/>
        <rFont val="Arial"/>
        <family val="2"/>
      </rPr>
      <t>2</t>
    </r>
    <r>
      <rPr>
        <sz val="8.5"/>
        <rFont val="Arial"/>
        <family val="2"/>
      </rPr>
      <t xml:space="preserve">   </t>
    </r>
  </si>
  <si>
    <t>Tabell 1.9     Inbetalda studiemedelsavgifter 2008
                     för studiemedel före 1989</t>
  </si>
  <si>
    <t>Tabell 1.11    Antal återbetalningsskyldiga 2009 med studiemedel före 1989, fördelat på 
                       ålder och inkomst under inkomståret 2007</t>
  </si>
  <si>
    <t xml:space="preserve">   125 000–149 999</t>
  </si>
  <si>
    <t xml:space="preserve">   100 000–124 999    </t>
  </si>
  <si>
    <t xml:space="preserve">   150 000–174 999</t>
  </si>
  <si>
    <t xml:space="preserve">   175 000–199 999</t>
  </si>
  <si>
    <t xml:space="preserve">   200 000–224 999</t>
  </si>
  <si>
    <t xml:space="preserve">   225 000–249 999</t>
  </si>
  <si>
    <t xml:space="preserve">   250 000–274 999</t>
  </si>
  <si>
    <t xml:space="preserve">   275 000–299 999</t>
  </si>
  <si>
    <t xml:space="preserve">   300 000–399 999</t>
  </si>
  <si>
    <t>1 000 000–</t>
  </si>
  <si>
    <t xml:space="preserve">  9 000–  9 999</t>
  </si>
  <si>
    <t xml:space="preserve">  8 000–  8 999</t>
  </si>
  <si>
    <t xml:space="preserve">  7 000–  7 999</t>
  </si>
  <si>
    <t xml:space="preserve">  6 000–  6 999</t>
  </si>
  <si>
    <t xml:space="preserve">  5 000–  5 999</t>
  </si>
  <si>
    <t xml:space="preserve">  4 000–  4 999</t>
  </si>
  <si>
    <t xml:space="preserve">  3 000–  3 999</t>
  </si>
  <si>
    <t xml:space="preserve">  2 000–  2 999</t>
  </si>
  <si>
    <t xml:space="preserve">         1–  1 999</t>
  </si>
  <si>
    <t xml:space="preserve">     75 000–  99 999 </t>
  </si>
  <si>
    <t xml:space="preserve">     50 000–  74 999</t>
  </si>
  <si>
    <t xml:space="preserve">     25 000–  49 999</t>
  </si>
  <si>
    <t xml:space="preserve">              1–  24 999</t>
  </si>
  <si>
    <t xml:space="preserve">    –29 år</t>
  </si>
  <si>
    <t>Tabell 1.5     Antal återbetalningsskyldiga med studiemedel före 1989, fördelat 
                     på ålder och skuldens storlek 1 januari 2009</t>
  </si>
  <si>
    <r>
      <t xml:space="preserve">1 </t>
    </r>
    <r>
      <rPr>
        <sz val="10"/>
        <rFont val="Arial"/>
        <family val="2"/>
      </rPr>
      <t xml:space="preserve">  </t>
    </r>
    <r>
      <rPr>
        <sz val="8.5"/>
        <rFont val="Arial"/>
        <family val="2"/>
      </rPr>
      <t>Intervallen har ändrats för att undvika att det blir för få personer i vissa intervall.</t>
    </r>
  </si>
  <si>
    <r>
      <t xml:space="preserve">   400 000–999 999</t>
    </r>
    <r>
      <rPr>
        <vertAlign val="superscript"/>
        <sz val="8.5"/>
        <rFont val="Arial"/>
        <family val="2"/>
      </rPr>
      <t>1</t>
    </r>
  </si>
  <si>
    <r>
      <t xml:space="preserve">   400 000–999 999</t>
    </r>
    <r>
      <rPr>
        <vertAlign val="superscript"/>
        <sz val="8.5"/>
        <rFont val="Arial"/>
        <family val="2"/>
      </rPr>
      <t>2</t>
    </r>
  </si>
  <si>
    <r>
      <t xml:space="preserve">   150 000–249 999</t>
    </r>
    <r>
      <rPr>
        <vertAlign val="superscript"/>
        <sz val="8.5"/>
        <rFont val="Arial"/>
        <family val="2"/>
      </rPr>
      <t>2</t>
    </r>
  </si>
  <si>
    <t>1    Inga nya återbetalare har registrerats 2009.
2    Intervallen har ändrats för att undvika att det blir för få personer i vissa intervall.</t>
  </si>
  <si>
    <r>
      <t>25 000–</t>
    </r>
    <r>
      <rPr>
        <vertAlign val="superscript"/>
        <sz val="8.5"/>
        <rFont val="Arial"/>
        <family val="2"/>
      </rPr>
      <t>3</t>
    </r>
  </si>
  <si>
    <t>Preliminär avgift, kr</t>
  </si>
  <si>
    <t>1    Inga nya återbetalare har registrerats 2009.
2    De personer som har en avgift på 0 kronor har en skuld, men de saknar avgift p.g.a att hela skulden är 
      debiterad tidigare men inte helt betald eller p.g.a. nedsättning strax före 65 års ålder.
3    Intervallen har ändrats för att undvika att det blir för få personer i vissa intervall.</t>
  </si>
  <si>
    <t>Total debiterad preliminär avgift, miljoner kr</t>
  </si>
  <si>
    <t>Genomsnittlig preliminär avgift, kr</t>
  </si>
  <si>
    <t>Tabell 1.7     Antal återbetalningsskyldiga med studiemedel före 1989, fördelat 
                     på kön och preliminära avgiftens storlek</t>
  </si>
  <si>
    <t xml:space="preserve">                      Number of persons obligated to repay student loan taken before 1989, 
                      by sex and size of preliminary charge</t>
  </si>
  <si>
    <t>Tabell 1.8     Antal återbetalningsskyldiga med studiemedel före 1989, fördelat 
                      på ålder och preliminära avgiftens storlek 2009</t>
  </si>
  <si>
    <t xml:space="preserve">                      Number of persons obligated to repay student loan taken before 1989, 
                      by age and size of preliminary charge 2009</t>
  </si>
  <si>
    <t>Genomsnittlig preliminär avgift</t>
  </si>
  <si>
    <t>Genomsnittlig inkomst</t>
  </si>
  <si>
    <t xml:space="preserve">Tabell 1.1     Antal personer med studiemedel före 1989, 
                      total och genomsnittlig skuld, fördelat på kön </t>
  </si>
  <si>
    <r>
      <t xml:space="preserve">      </t>
    </r>
    <r>
      <rPr>
        <sz val="10"/>
        <rFont val="Arial"/>
        <family val="2"/>
      </rPr>
      <t xml:space="preserve">                 Average income and preliminary charges for persons obligated to repay 
                       student loan taken before 1989, by sex and county in Sweden 
                       January 1, 2009</t>
    </r>
  </si>
  <si>
    <t xml:space="preserve">Tabell 1.6     Debiterade preliminära avgifter för återbetalningsskyldiga med 
                     studiemedel före 1989, totalt och genomsnittligt, fördelat på kön            </t>
  </si>
  <si>
    <t xml:space="preserve">                     Preliminary charges for persons obligated to repay student loan taken before 1989, 
                     total and average charges, by sex </t>
  </si>
  <si>
    <t>Tabell 1.10    Frivillig återbetalning för studiemedel före 1989</t>
  </si>
  <si>
    <t>Tabell 1.12    Antal återbetalningsskyldiga 2009 med studiemedel före 1989, 
                      fördelat på kön och inkomst under inkomståret 2007</t>
  </si>
  <si>
    <t xml:space="preserve">                      Number of persons with student loan taken before 1989, total and average debt, by sex </t>
  </si>
  <si>
    <r>
      <t xml:space="preserve">  5 000–  6 999</t>
    </r>
    <r>
      <rPr>
        <vertAlign val="superscript"/>
        <sz val="8.5"/>
        <rFont val="Arial"/>
        <family val="2"/>
      </rPr>
      <t>3</t>
    </r>
  </si>
  <si>
    <t>Kvarstående avgift   2005–2006</t>
  </si>
  <si>
    <t xml:space="preserve">                       Average debt for residents in Sweden with student loan taken
                       before 1989, by sex and county in Sweden January 1, 2009</t>
  </si>
  <si>
    <t>Tabell 1.13    Genomsnittsskuld för bosatta i Sverige med studiemedel
                       före 1989, fördelat på kön och län 1 januari 2009</t>
  </si>
  <si>
    <t>Tabell 1.14    Genomsnitt av inkomst och preliminär avgift för återbetalningsskyldiga
                      bosatta i Sverige med studiemedel före 1989, fördelat på kön 
                      och län 1 januari 2009</t>
  </si>
  <si>
    <t>1    I antalet ingår personer som är återbetalningsskyldiga första gången. 
      Dessa var 4 personer 2007 och 5 personer 2008. Inga nya återbetalare har registrerats 2009.
2    Intervallen har ändrats för att undvika att det blir för få personer i vissa intervall.</t>
  </si>
  <si>
    <t>1    I antalet ingår personer som är återbetalningsskyldiga första gången. 
      Dessa var 4 personer 2007 och 5 personer 2008. Inga nya återbetalare har registrerats 2009.
2    De personer som har en avgift på 0 kronor har en skuld, men de saknar avgift p.g.a att hela skulden är 
      debiterad tidigare men inte helt betald eller p.g.a. nedsättning strax före 65 års ålder.
3    Intervallen har ändrats för att undvika att det blir för få personer i vissa intervall.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</si>
</sst>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#,###.00"/>
    <numFmt numFmtId="166" formatCode="_-* #,##0.000\ _k_r_-;\-* #,##0.000\ _k_r_-;_-* &quot;-&quot;??\ _k_r_-;_-@_-"/>
    <numFmt numFmtId="167" formatCode="_-* #,##0.0\ _k_r_-;\-* #,##0.0\ _k_r_-;_-* &quot;-&quot;??\ _k_r_-;_-@_-"/>
    <numFmt numFmtId="168" formatCode="_-* #,##0\ _k_r_-;\-* #,##0\ _k_r_-;_-* &quot;-&quot;??\ _k_r_-;_-@_-"/>
    <numFmt numFmtId="169" formatCode="#,##0.00_ ;\-#,##0.00\ "/>
    <numFmt numFmtId="170" formatCode="#,##0.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  <numFmt numFmtId="175" formatCode="#,##0.000"/>
    <numFmt numFmtId="176" formatCode="#,##0\ &quot;kr&quot;"/>
    <numFmt numFmtId="177" formatCode="0.000"/>
  </numFmts>
  <fonts count="15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49" fontId="2" fillId="0" borderId="3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70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9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left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3" fontId="9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175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2" fillId="0" borderId="1" xfId="0" applyNumberFormat="1" applyFont="1" applyFill="1" applyBorder="1" applyAlignment="1">
      <alignment/>
    </xf>
    <xf numFmtId="170" fontId="2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1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3" fontId="9" fillId="0" borderId="2" xfId="0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3" fontId="9" fillId="0" borderId="2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3" fontId="2" fillId="0" borderId="0" xfId="0" applyNumberFormat="1" applyFont="1" applyAlignment="1">
      <alignment wrapText="1"/>
    </xf>
    <xf numFmtId="0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9" fillId="0" borderId="2" xfId="0" applyFont="1" applyBorder="1" applyAlignment="1">
      <alignment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49" fontId="2" fillId="0" borderId="3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28575</xdr:rowOff>
    </xdr:from>
    <xdr:to>
      <xdr:col>0</xdr:col>
      <xdr:colOff>1428750</xdr:colOff>
      <xdr:row>13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127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0</xdr:col>
      <xdr:colOff>1419225</xdr:colOff>
      <xdr:row>29</xdr:row>
      <xdr:rowOff>276225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864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7205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28575</xdr:rowOff>
    </xdr:from>
    <xdr:to>
      <xdr:col>0</xdr:col>
      <xdr:colOff>1419225</xdr:colOff>
      <xdr:row>17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62325"/>
          <a:ext cx="1419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38100</xdr:rowOff>
    </xdr:from>
    <xdr:to>
      <xdr:col>0</xdr:col>
      <xdr:colOff>1419225</xdr:colOff>
      <xdr:row>17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528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38100</xdr:rowOff>
    </xdr:from>
    <xdr:to>
      <xdr:col>0</xdr:col>
      <xdr:colOff>1419225</xdr:colOff>
      <xdr:row>17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28575</xdr:rowOff>
    </xdr:from>
    <xdr:to>
      <xdr:col>0</xdr:col>
      <xdr:colOff>1428750</xdr:colOff>
      <xdr:row>9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02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38100</xdr:rowOff>
    </xdr:from>
    <xdr:to>
      <xdr:col>0</xdr:col>
      <xdr:colOff>1419225</xdr:colOff>
      <xdr:row>35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294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38100</xdr:rowOff>
    </xdr:from>
    <xdr:to>
      <xdr:col>0</xdr:col>
      <xdr:colOff>1419225</xdr:colOff>
      <xdr:row>20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576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28575</xdr:rowOff>
    </xdr:from>
    <xdr:to>
      <xdr:col>0</xdr:col>
      <xdr:colOff>1419225</xdr:colOff>
      <xdr:row>8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88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1</xdr:col>
      <xdr:colOff>0</xdr:colOff>
      <xdr:row>21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7687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38100</xdr:rowOff>
    </xdr:from>
    <xdr:to>
      <xdr:col>0</xdr:col>
      <xdr:colOff>1419225</xdr:colOff>
      <xdr:row>26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5" width="6.7109375" style="0" customWidth="1"/>
    <col min="6" max="6" width="1.7109375" style="0" customWidth="1"/>
    <col min="7" max="9" width="6.7109375" style="0" customWidth="1"/>
    <col min="10" max="10" width="1.7109375" style="0" customWidth="1"/>
    <col min="11" max="13" width="6.7109375" style="0" customWidth="1"/>
    <col min="14" max="14" width="1.7109375" style="0" customWidth="1"/>
  </cols>
  <sheetData>
    <row r="1" spans="1:13" ht="15.75">
      <c r="A1" s="28" t="s">
        <v>48</v>
      </c>
      <c r="B1" s="28"/>
      <c r="C1" s="29"/>
      <c r="D1" s="29"/>
      <c r="E1" s="29"/>
      <c r="F1" s="29"/>
      <c r="G1" s="29"/>
      <c r="H1" s="29"/>
      <c r="I1" s="29"/>
      <c r="J1" s="29"/>
      <c r="K1" s="24"/>
      <c r="L1" s="24"/>
      <c r="M1" s="24"/>
    </row>
    <row r="2" spans="1:13" ht="12.75" customHeight="1">
      <c r="A2" s="28"/>
      <c r="B2" s="28"/>
      <c r="C2" s="29"/>
      <c r="D2" s="29"/>
      <c r="E2" s="29"/>
      <c r="F2" s="29"/>
      <c r="G2" s="29"/>
      <c r="H2" s="29"/>
      <c r="I2" s="29"/>
      <c r="J2" s="29"/>
      <c r="K2" s="24"/>
      <c r="L2" s="24"/>
      <c r="M2" s="24"/>
    </row>
    <row r="3" spans="1:13" ht="15">
      <c r="A3" s="106" t="s">
        <v>54</v>
      </c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12.75" customHeight="1">
      <c r="A4" s="23" t="s">
        <v>58</v>
      </c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7" customHeight="1">
      <c r="A5" s="110" t="s">
        <v>139</v>
      </c>
      <c r="B5" s="110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2.75" customHeight="1">
      <c r="A6" s="110"/>
      <c r="B6" s="110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4" ht="12.75" customHeight="1">
      <c r="A7" s="108" t="s">
        <v>145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7"/>
    </row>
    <row r="8" spans="1:13" ht="15.75" customHeight="1">
      <c r="A8" s="20"/>
      <c r="B8" s="20"/>
      <c r="C8" s="111">
        <v>39083</v>
      </c>
      <c r="D8" s="111"/>
      <c r="E8" s="111"/>
      <c r="F8" s="30"/>
      <c r="G8" s="111">
        <v>39448</v>
      </c>
      <c r="H8" s="112"/>
      <c r="I8" s="112"/>
      <c r="J8" s="13"/>
      <c r="K8" s="111">
        <v>39814</v>
      </c>
      <c r="L8" s="112"/>
      <c r="M8" s="112"/>
    </row>
    <row r="9" spans="1:14" ht="15" customHeight="1">
      <c r="A9" s="22"/>
      <c r="B9" s="22"/>
      <c r="C9" s="32" t="s">
        <v>5</v>
      </c>
      <c r="D9" s="32" t="s">
        <v>4</v>
      </c>
      <c r="E9" s="32" t="s">
        <v>6</v>
      </c>
      <c r="F9" s="32"/>
      <c r="G9" s="32" t="s">
        <v>5</v>
      </c>
      <c r="H9" s="32" t="s">
        <v>4</v>
      </c>
      <c r="I9" s="32" t="s">
        <v>6</v>
      </c>
      <c r="J9" s="14"/>
      <c r="K9" s="78" t="s">
        <v>5</v>
      </c>
      <c r="L9" s="78" t="s">
        <v>4</v>
      </c>
      <c r="M9" s="78" t="s">
        <v>6</v>
      </c>
      <c r="N9" s="18"/>
    </row>
    <row r="10" spans="1:13" ht="20.25" customHeight="1">
      <c r="A10" s="35" t="s">
        <v>3</v>
      </c>
      <c r="B10" s="35"/>
      <c r="C10" s="3"/>
      <c r="D10" s="3"/>
      <c r="E10" s="3"/>
      <c r="F10" s="3"/>
      <c r="G10" s="3"/>
      <c r="H10" s="3"/>
      <c r="I10" s="3"/>
      <c r="J10" s="9"/>
      <c r="K10" s="73"/>
      <c r="L10" s="73"/>
      <c r="M10" s="73"/>
    </row>
    <row r="11" spans="1:13" ht="15.75" customHeight="1">
      <c r="A11" s="2" t="s">
        <v>0</v>
      </c>
      <c r="B11" s="2"/>
      <c r="C11" s="3">
        <v>193976</v>
      </c>
      <c r="D11" s="3">
        <v>132232</v>
      </c>
      <c r="E11" s="3">
        <f>SUM(C11:D11)</f>
        <v>326208</v>
      </c>
      <c r="F11" s="3"/>
      <c r="G11" s="73">
        <v>176918</v>
      </c>
      <c r="H11" s="73">
        <v>118902</v>
      </c>
      <c r="I11" s="3">
        <f>G11+H11</f>
        <v>295820</v>
      </c>
      <c r="J11" s="9"/>
      <c r="K11" s="73">
        <f>1+160565</f>
        <v>160566</v>
      </c>
      <c r="L11" s="73">
        <v>105773</v>
      </c>
      <c r="M11" s="3">
        <f>K11+L11</f>
        <v>266339</v>
      </c>
    </row>
    <row r="12" spans="1:13" ht="12.75">
      <c r="A12" s="2" t="s">
        <v>1</v>
      </c>
      <c r="B12" s="2"/>
      <c r="C12" s="75">
        <v>8523.6</v>
      </c>
      <c r="D12" s="75">
        <v>5271.4</v>
      </c>
      <c r="E12" s="75">
        <f>SUM(C12:D12)</f>
        <v>13795</v>
      </c>
      <c r="F12" s="33"/>
      <c r="G12" s="75">
        <v>7639.5</v>
      </c>
      <c r="H12" s="75">
        <v>4610.4</v>
      </c>
      <c r="I12" s="75">
        <f>SUM(G12:H12)</f>
        <v>12249.9</v>
      </c>
      <c r="J12" s="25"/>
      <c r="K12" s="75">
        <f>6730.425+0.062</f>
        <v>6730.487</v>
      </c>
      <c r="L12" s="75">
        <v>3942.322</v>
      </c>
      <c r="M12" s="75">
        <f>SUM(K12:L12)</f>
        <v>10672.809000000001</v>
      </c>
    </row>
    <row r="13" spans="1:13" ht="12.75">
      <c r="A13" s="36" t="s">
        <v>2</v>
      </c>
      <c r="B13" s="36"/>
      <c r="C13" s="74">
        <v>43942</v>
      </c>
      <c r="D13" s="74">
        <v>39864</v>
      </c>
      <c r="E13" s="74">
        <v>42289</v>
      </c>
      <c r="F13" s="34"/>
      <c r="G13" s="74">
        <v>43181</v>
      </c>
      <c r="H13" s="74">
        <v>38775</v>
      </c>
      <c r="I13" s="74">
        <v>41410</v>
      </c>
      <c r="J13" s="12"/>
      <c r="K13" s="74">
        <v>41917.265</v>
      </c>
      <c r="L13" s="74">
        <v>37271.535</v>
      </c>
      <c r="M13" s="74">
        <v>40072.275</v>
      </c>
    </row>
    <row r="14" spans="1:2" ht="24" customHeight="1">
      <c r="A14" s="1"/>
      <c r="B14" s="1"/>
    </row>
    <row r="18" spans="1:13" ht="27" customHeight="1">
      <c r="A18" s="110" t="s">
        <v>68</v>
      </c>
      <c r="B18" s="110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</row>
    <row r="19" spans="1:13" ht="12.75" customHeight="1">
      <c r="A19" s="110"/>
      <c r="B19" s="110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8" ht="27" customHeight="1">
      <c r="A20" s="108" t="s">
        <v>55</v>
      </c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P20" s="1"/>
      <c r="Q20" s="1"/>
      <c r="R20" s="1"/>
    </row>
    <row r="21" spans="1:18" ht="15.75" customHeight="1">
      <c r="A21" s="37"/>
      <c r="B21" s="37"/>
      <c r="C21" s="111">
        <v>39083</v>
      </c>
      <c r="D21" s="112"/>
      <c r="E21" s="112"/>
      <c r="F21" s="70"/>
      <c r="G21" s="111">
        <v>39448</v>
      </c>
      <c r="H21" s="111"/>
      <c r="I21" s="111"/>
      <c r="J21" s="30"/>
      <c r="K21" s="111">
        <v>39814</v>
      </c>
      <c r="L21" s="112"/>
      <c r="M21" s="112"/>
      <c r="R21" s="17"/>
    </row>
    <row r="22" spans="1:18" ht="12.75" customHeight="1">
      <c r="A22" s="36"/>
      <c r="B22" s="36"/>
      <c r="C22" s="32" t="s">
        <v>5</v>
      </c>
      <c r="D22" s="32" t="s">
        <v>4</v>
      </c>
      <c r="E22" s="32" t="s">
        <v>6</v>
      </c>
      <c r="F22" s="65"/>
      <c r="G22" s="32" t="s">
        <v>5</v>
      </c>
      <c r="H22" s="32" t="s">
        <v>4</v>
      </c>
      <c r="I22" s="32" t="s">
        <v>6</v>
      </c>
      <c r="J22" s="32"/>
      <c r="K22" s="32" t="s">
        <v>5</v>
      </c>
      <c r="L22" s="32" t="s">
        <v>4</v>
      </c>
      <c r="M22" s="32" t="s">
        <v>6</v>
      </c>
      <c r="R22" s="17"/>
    </row>
    <row r="23" spans="1:18" ht="20.25" customHeight="1">
      <c r="A23" s="115" t="s">
        <v>69</v>
      </c>
      <c r="B23" s="115"/>
      <c r="C23" s="3"/>
      <c r="D23" s="3"/>
      <c r="E23" s="3"/>
      <c r="G23" s="3"/>
      <c r="H23" s="3"/>
      <c r="I23" s="3"/>
      <c r="J23" s="9"/>
      <c r="K23" s="76"/>
      <c r="L23" s="76"/>
      <c r="M23" s="76"/>
      <c r="R23" s="5"/>
    </row>
    <row r="24" spans="1:18" ht="15" customHeight="1">
      <c r="A24" s="39" t="s">
        <v>121</v>
      </c>
      <c r="B24" s="39"/>
      <c r="C24" s="3">
        <v>0</v>
      </c>
      <c r="D24" s="3">
        <v>0</v>
      </c>
      <c r="E24" s="3">
        <v>0</v>
      </c>
      <c r="G24" s="76">
        <v>0</v>
      </c>
      <c r="H24" s="76">
        <v>0</v>
      </c>
      <c r="I24" s="3">
        <f>G24+H24</f>
        <v>0</v>
      </c>
      <c r="J24" s="9"/>
      <c r="K24" s="76">
        <v>0</v>
      </c>
      <c r="L24" s="76">
        <v>0</v>
      </c>
      <c r="M24" s="3">
        <f>K24+L24</f>
        <v>0</v>
      </c>
      <c r="R24" s="5"/>
    </row>
    <row r="25" spans="1:18" ht="12.75" customHeight="1">
      <c r="A25" s="39" t="s">
        <v>71</v>
      </c>
      <c r="B25" s="39"/>
      <c r="C25" s="3">
        <v>10672</v>
      </c>
      <c r="D25" s="3">
        <v>5264</v>
      </c>
      <c r="E25" s="3">
        <f>C25+D25</f>
        <v>15936</v>
      </c>
      <c r="G25" s="76">
        <v>3713</v>
      </c>
      <c r="H25" s="76">
        <v>1948</v>
      </c>
      <c r="I25" s="3">
        <f>G25+H25</f>
        <v>5661</v>
      </c>
      <c r="J25" s="9"/>
      <c r="K25" s="76">
        <v>841</v>
      </c>
      <c r="L25" s="76">
        <v>480</v>
      </c>
      <c r="M25" s="3">
        <f>K25+L25</f>
        <v>1321</v>
      </c>
      <c r="R25" s="5"/>
    </row>
    <row r="26" spans="1:18" ht="12.75" customHeight="1">
      <c r="A26" s="39" t="s">
        <v>72</v>
      </c>
      <c r="B26" s="39"/>
      <c r="C26" s="3">
        <v>129972</v>
      </c>
      <c r="D26" s="3">
        <v>91351</v>
      </c>
      <c r="E26" s="3">
        <f>C26+D26</f>
        <v>221323</v>
      </c>
      <c r="G26" s="76">
        <v>118747</v>
      </c>
      <c r="H26" s="76">
        <v>80949</v>
      </c>
      <c r="I26" s="3">
        <f>G26+H26</f>
        <v>199696</v>
      </c>
      <c r="J26" s="9"/>
      <c r="K26" s="76">
        <v>104338</v>
      </c>
      <c r="L26" s="76">
        <v>69509</v>
      </c>
      <c r="M26" s="3">
        <f>K26+L26</f>
        <v>173847</v>
      </c>
      <c r="R26" s="5"/>
    </row>
    <row r="27" spans="1:18" ht="12.75" customHeight="1">
      <c r="A27" s="39" t="s">
        <v>73</v>
      </c>
      <c r="B27" s="39"/>
      <c r="C27" s="3">
        <v>45330</v>
      </c>
      <c r="D27" s="3">
        <v>29183</v>
      </c>
      <c r="E27" s="3">
        <f>C27+D27</f>
        <v>74513</v>
      </c>
      <c r="G27" s="76">
        <v>45776</v>
      </c>
      <c r="H27" s="76">
        <v>28780</v>
      </c>
      <c r="I27" s="3">
        <f>G27+H27</f>
        <v>74556</v>
      </c>
      <c r="J27" s="9"/>
      <c r="K27" s="76">
        <v>46275</v>
      </c>
      <c r="L27" s="76">
        <v>28009</v>
      </c>
      <c r="M27" s="3">
        <f>K27+L27</f>
        <v>74284</v>
      </c>
      <c r="R27" s="5"/>
    </row>
    <row r="28" spans="1:18" ht="12.75" customHeight="1">
      <c r="A28" s="39" t="s">
        <v>74</v>
      </c>
      <c r="B28" s="39"/>
      <c r="C28" s="3">
        <v>7998</v>
      </c>
      <c r="D28" s="3">
        <v>6432</v>
      </c>
      <c r="E28" s="3">
        <f>C28+D28</f>
        <v>14430</v>
      </c>
      <c r="G28" s="76">
        <v>8681</v>
      </c>
      <c r="H28" s="76">
        <v>7225</v>
      </c>
      <c r="I28" s="3">
        <f>G28+H28</f>
        <v>15906</v>
      </c>
      <c r="J28" s="9"/>
      <c r="K28" s="76">
        <v>9111</v>
      </c>
      <c r="L28" s="76">
        <v>7775</v>
      </c>
      <c r="M28" s="3">
        <f>K28+L28</f>
        <v>16886</v>
      </c>
      <c r="R28" s="5"/>
    </row>
    <row r="29" spans="1:18" ht="15.75" customHeight="1">
      <c r="A29" s="34" t="s">
        <v>6</v>
      </c>
      <c r="B29" s="34"/>
      <c r="C29" s="34">
        <f>SUM(C24:C28)</f>
        <v>193972</v>
      </c>
      <c r="D29" s="34">
        <f>SUM(D24:D28)</f>
        <v>132230</v>
      </c>
      <c r="E29" s="34">
        <f>SUM(E24:E28)</f>
        <v>326202</v>
      </c>
      <c r="F29" s="65"/>
      <c r="G29" s="34">
        <f>SUM(G24:G28)</f>
        <v>176917</v>
      </c>
      <c r="H29" s="34">
        <f>SUM(H24:H28)</f>
        <v>118902</v>
      </c>
      <c r="I29" s="34">
        <f>SUM(I24:I28)</f>
        <v>295819</v>
      </c>
      <c r="J29" s="12"/>
      <c r="K29" s="77">
        <f>SUM(K24:K28)</f>
        <v>160565</v>
      </c>
      <c r="L29" s="77">
        <f>SUM(L24:L28)</f>
        <v>105773</v>
      </c>
      <c r="M29" s="77">
        <f>SUM(M24:M28)</f>
        <v>266338</v>
      </c>
      <c r="R29" s="5"/>
    </row>
    <row r="30" spans="1:18" ht="24" customHeight="1">
      <c r="A30" s="83"/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P30" s="1"/>
      <c r="Q30" s="1"/>
      <c r="R30" s="1"/>
    </row>
    <row r="31" spans="1:13" ht="25.5" customHeight="1">
      <c r="A31" s="113" t="s">
        <v>70</v>
      </c>
      <c r="B31" s="113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</row>
  </sheetData>
  <mergeCells count="15">
    <mergeCell ref="A31:M31"/>
    <mergeCell ref="A18:M18"/>
    <mergeCell ref="A19:M19"/>
    <mergeCell ref="A20:M20"/>
    <mergeCell ref="C21:E21"/>
    <mergeCell ref="G21:I21"/>
    <mergeCell ref="K21:M21"/>
    <mergeCell ref="A23:B23"/>
    <mergeCell ref="A3:M3"/>
    <mergeCell ref="A7:N7"/>
    <mergeCell ref="A5:M5"/>
    <mergeCell ref="C8:E8"/>
    <mergeCell ref="G8:I8"/>
    <mergeCell ref="A6:M6"/>
    <mergeCell ref="K8:M8"/>
  </mergeCells>
  <printOptions/>
  <pageMargins left="0.7874015748031497" right="0.1968503937007874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:E1"/>
    </sheetView>
  </sheetViews>
  <sheetFormatPr defaultColWidth="9.140625" defaultRowHeight="12.75"/>
  <cols>
    <col min="1" max="1" width="23.8515625" style="0" customWidth="1"/>
    <col min="2" max="5" width="10.7109375" style="0" customWidth="1"/>
    <col min="6" max="7" width="7.28125" style="0" customWidth="1"/>
    <col min="8" max="8" width="1.7109375" style="0" customWidth="1"/>
    <col min="9" max="11" width="7.7109375" style="0" customWidth="1"/>
  </cols>
  <sheetData>
    <row r="1" spans="1:11" ht="26.25" customHeight="1">
      <c r="A1" s="110" t="s">
        <v>149</v>
      </c>
      <c r="B1" s="132"/>
      <c r="C1" s="132"/>
      <c r="D1" s="132"/>
      <c r="E1" s="132"/>
      <c r="F1" s="69"/>
      <c r="G1" s="69"/>
      <c r="H1" s="69"/>
      <c r="I1" s="69"/>
      <c r="J1" s="69"/>
      <c r="K1" s="69"/>
    </row>
    <row r="2" spans="1:11" ht="12.75" customHeight="1">
      <c r="A2" s="110"/>
      <c r="B2" s="132"/>
      <c r="C2" s="132"/>
      <c r="D2" s="132"/>
      <c r="E2" s="132"/>
      <c r="F2" s="69"/>
      <c r="G2" s="69"/>
      <c r="H2" s="69"/>
      <c r="I2" s="69"/>
      <c r="J2" s="69"/>
      <c r="K2" s="69"/>
    </row>
    <row r="3" spans="1:11" ht="30" customHeight="1">
      <c r="A3" s="108" t="s">
        <v>148</v>
      </c>
      <c r="B3" s="132"/>
      <c r="C3" s="132"/>
      <c r="D3" s="132"/>
      <c r="E3" s="132"/>
      <c r="F3" s="69"/>
      <c r="G3" s="69"/>
      <c r="H3" s="69"/>
      <c r="I3" s="69"/>
      <c r="J3" s="69"/>
      <c r="K3" s="69"/>
    </row>
    <row r="4" spans="1:11" s="2" customFormat="1" ht="15.75" customHeight="1">
      <c r="A4" s="142" t="s">
        <v>21</v>
      </c>
      <c r="B4" s="117" t="s">
        <v>19</v>
      </c>
      <c r="C4" s="117"/>
      <c r="D4" s="117"/>
      <c r="E4" s="21"/>
      <c r="F4" s="21"/>
      <c r="G4" s="21"/>
      <c r="H4" s="21"/>
      <c r="I4" s="21"/>
      <c r="J4" s="21"/>
      <c r="K4" s="21"/>
    </row>
    <row r="5" spans="1:11" s="2" customFormat="1" ht="12.75" customHeight="1">
      <c r="A5" s="143"/>
      <c r="B5" s="32" t="s">
        <v>5</v>
      </c>
      <c r="C5" s="32" t="s">
        <v>4</v>
      </c>
      <c r="D5" s="32" t="s">
        <v>20</v>
      </c>
      <c r="E5" s="21"/>
      <c r="F5" s="21"/>
      <c r="G5" s="21"/>
      <c r="H5" s="21"/>
      <c r="I5" s="21"/>
      <c r="J5" s="21"/>
      <c r="K5" s="21"/>
    </row>
    <row r="6" spans="1:11" s="2" customFormat="1" ht="20.25" customHeight="1">
      <c r="A6" s="2" t="s">
        <v>22</v>
      </c>
      <c r="B6" s="3">
        <v>40966.282</v>
      </c>
      <c r="C6" s="3">
        <v>37036.178</v>
      </c>
      <c r="D6" s="3">
        <v>39242.157</v>
      </c>
      <c r="E6" s="21"/>
      <c r="F6" s="21"/>
      <c r="G6" s="21"/>
      <c r="H6" s="21"/>
      <c r="I6" s="21"/>
      <c r="J6" s="21"/>
      <c r="K6" s="21"/>
    </row>
    <row r="7" spans="1:11" s="2" customFormat="1" ht="12.75" customHeight="1">
      <c r="A7" s="2" t="s">
        <v>23</v>
      </c>
      <c r="B7" s="3">
        <v>43215.349</v>
      </c>
      <c r="C7" s="3">
        <v>38351.461</v>
      </c>
      <c r="D7" s="3">
        <v>41288.228</v>
      </c>
      <c r="E7" s="21"/>
      <c r="F7" s="21"/>
      <c r="G7" s="21"/>
      <c r="H7" s="21"/>
      <c r="I7" s="21"/>
      <c r="J7" s="21"/>
      <c r="K7" s="21"/>
    </row>
    <row r="8" spans="1:11" s="2" customFormat="1" ht="12.75" customHeight="1">
      <c r="A8" s="2" t="s">
        <v>24</v>
      </c>
      <c r="B8" s="3">
        <v>40082.059</v>
      </c>
      <c r="C8" s="3">
        <v>33980.781</v>
      </c>
      <c r="D8" s="3">
        <v>37999.206</v>
      </c>
      <c r="E8" s="21"/>
      <c r="F8" s="21"/>
      <c r="G8" s="21"/>
      <c r="H8" s="21"/>
      <c r="I8" s="21"/>
      <c r="J8" s="21"/>
      <c r="K8" s="21"/>
    </row>
    <row r="9" spans="1:11" s="2" customFormat="1" ht="12.75" customHeight="1">
      <c r="A9" s="2" t="s">
        <v>25</v>
      </c>
      <c r="B9" s="3">
        <v>41944.811</v>
      </c>
      <c r="C9" s="3">
        <v>34903.303</v>
      </c>
      <c r="D9" s="3">
        <v>39314.803</v>
      </c>
      <c r="E9" s="21"/>
      <c r="F9" s="21"/>
      <c r="G9" s="21"/>
      <c r="H9" s="21"/>
      <c r="I9" s="21"/>
      <c r="J9" s="21"/>
      <c r="K9" s="21"/>
    </row>
    <row r="10" spans="1:11" s="2" customFormat="1" ht="12.75" customHeight="1">
      <c r="A10" s="2" t="s">
        <v>26</v>
      </c>
      <c r="B10" s="3">
        <v>38985.612</v>
      </c>
      <c r="C10" s="3">
        <v>32445.374</v>
      </c>
      <c r="D10" s="3">
        <v>36781.496</v>
      </c>
      <c r="E10" s="21"/>
      <c r="F10" s="21"/>
      <c r="G10" s="21"/>
      <c r="H10" s="21"/>
      <c r="I10" s="21"/>
      <c r="J10" s="21"/>
      <c r="K10" s="21"/>
    </row>
    <row r="11" spans="1:11" s="2" customFormat="1" ht="12.75" customHeight="1">
      <c r="A11" s="2" t="s">
        <v>27</v>
      </c>
      <c r="B11" s="3">
        <v>40460.288</v>
      </c>
      <c r="C11" s="3">
        <v>32998.982</v>
      </c>
      <c r="D11" s="3">
        <v>37924.15</v>
      </c>
      <c r="E11" s="21"/>
      <c r="F11" s="21"/>
      <c r="G11" s="21"/>
      <c r="H11" s="21"/>
      <c r="I11" s="21"/>
      <c r="J11" s="21"/>
      <c r="K11" s="21"/>
    </row>
    <row r="12" spans="1:11" s="2" customFormat="1" ht="12.75" customHeight="1">
      <c r="A12" s="2" t="s">
        <v>28</v>
      </c>
      <c r="B12" s="3">
        <v>40998.552</v>
      </c>
      <c r="C12" s="3">
        <v>32974.233</v>
      </c>
      <c r="D12" s="3">
        <v>38187.505</v>
      </c>
      <c r="E12" s="21"/>
      <c r="F12" s="21"/>
      <c r="G12" s="21"/>
      <c r="H12" s="21"/>
      <c r="I12" s="21"/>
      <c r="J12" s="21"/>
      <c r="K12" s="21"/>
    </row>
    <row r="13" spans="1:11" s="2" customFormat="1" ht="12.75" customHeight="1">
      <c r="A13" s="2" t="s">
        <v>29</v>
      </c>
      <c r="B13" s="3">
        <v>44012.469</v>
      </c>
      <c r="C13" s="3">
        <v>39195.837</v>
      </c>
      <c r="D13" s="3">
        <v>42292.714</v>
      </c>
      <c r="E13" s="21"/>
      <c r="F13" s="21"/>
      <c r="G13" s="21"/>
      <c r="H13" s="21"/>
      <c r="I13" s="21"/>
      <c r="J13" s="21"/>
      <c r="K13" s="21"/>
    </row>
    <row r="14" spans="1:11" s="2" customFormat="1" ht="12.75" customHeight="1">
      <c r="A14" s="2" t="s">
        <v>30</v>
      </c>
      <c r="B14" s="3">
        <v>39772.12</v>
      </c>
      <c r="C14" s="3">
        <v>32655.328</v>
      </c>
      <c r="D14" s="3">
        <v>37439.979</v>
      </c>
      <c r="E14" s="21"/>
      <c r="F14" s="21"/>
      <c r="G14" s="21"/>
      <c r="H14" s="21"/>
      <c r="I14" s="21"/>
      <c r="J14" s="21"/>
      <c r="K14" s="21"/>
    </row>
    <row r="15" spans="1:11" s="2" customFormat="1" ht="12.75" customHeight="1">
      <c r="A15" s="2" t="s">
        <v>31</v>
      </c>
      <c r="B15" s="3">
        <v>45091.382</v>
      </c>
      <c r="C15" s="3">
        <v>39309.321</v>
      </c>
      <c r="D15" s="3">
        <v>42825.543</v>
      </c>
      <c r="E15" s="21"/>
      <c r="F15" s="21"/>
      <c r="G15" s="21"/>
      <c r="H15" s="21"/>
      <c r="I15" s="21"/>
      <c r="J15" s="21"/>
      <c r="K15" s="21"/>
    </row>
    <row r="16" spans="1:11" s="2" customFormat="1" ht="12.75" customHeight="1">
      <c r="A16" s="2" t="s">
        <v>32</v>
      </c>
      <c r="B16" s="3">
        <v>40761.34</v>
      </c>
      <c r="C16" s="3">
        <v>32434.923</v>
      </c>
      <c r="D16" s="3">
        <v>37898.173</v>
      </c>
      <c r="E16" s="21"/>
      <c r="F16" s="21"/>
      <c r="G16" s="21"/>
      <c r="H16" s="21"/>
      <c r="I16" s="21"/>
      <c r="J16" s="21"/>
      <c r="K16" s="21"/>
    </row>
    <row r="17" spans="1:11" s="2" customFormat="1" ht="12.75" customHeight="1">
      <c r="A17" s="2" t="s">
        <v>33</v>
      </c>
      <c r="B17" s="3">
        <v>42085.798</v>
      </c>
      <c r="C17" s="3">
        <v>36246.533</v>
      </c>
      <c r="D17" s="3">
        <v>39850.978</v>
      </c>
      <c r="E17" s="21"/>
      <c r="F17" s="21"/>
      <c r="G17" s="21"/>
      <c r="H17" s="21"/>
      <c r="I17" s="21"/>
      <c r="J17" s="21"/>
      <c r="K17" s="21"/>
    </row>
    <row r="18" spans="1:11" s="2" customFormat="1" ht="12.75" customHeight="1">
      <c r="A18" s="2" t="s">
        <v>34</v>
      </c>
      <c r="B18" s="3">
        <v>38647.444</v>
      </c>
      <c r="C18" s="3">
        <v>33338.736</v>
      </c>
      <c r="D18" s="3">
        <v>36836.889</v>
      </c>
      <c r="E18" s="21"/>
      <c r="F18" s="21"/>
      <c r="G18" s="21"/>
      <c r="H18" s="21"/>
      <c r="I18" s="21"/>
      <c r="J18" s="21"/>
      <c r="K18" s="21"/>
    </row>
    <row r="19" spans="1:11" s="2" customFormat="1" ht="12.75" customHeight="1">
      <c r="A19" s="2" t="s">
        <v>35</v>
      </c>
      <c r="B19" s="3">
        <v>40727.132</v>
      </c>
      <c r="C19" s="3">
        <v>34001.65</v>
      </c>
      <c r="D19" s="3">
        <v>38331.755</v>
      </c>
      <c r="E19" s="21"/>
      <c r="F19" s="21"/>
      <c r="G19" s="21"/>
      <c r="H19" s="21"/>
      <c r="I19" s="21"/>
      <c r="J19" s="21"/>
      <c r="K19" s="21"/>
    </row>
    <row r="20" spans="1:11" s="2" customFormat="1" ht="12.75" customHeight="1">
      <c r="A20" s="2" t="s">
        <v>36</v>
      </c>
      <c r="B20" s="3">
        <v>40046.837</v>
      </c>
      <c r="C20" s="3">
        <v>32259.623</v>
      </c>
      <c r="D20" s="3">
        <v>37152.51</v>
      </c>
      <c r="E20" s="21"/>
      <c r="F20" s="21"/>
      <c r="G20" s="21"/>
      <c r="H20" s="21"/>
      <c r="I20" s="21"/>
      <c r="J20" s="21"/>
      <c r="K20" s="21"/>
    </row>
    <row r="21" spans="1:11" s="2" customFormat="1" ht="12.75" customHeight="1">
      <c r="A21" s="2" t="s">
        <v>37</v>
      </c>
      <c r="B21" s="3">
        <v>39249.016</v>
      </c>
      <c r="C21" s="3">
        <v>33813.152</v>
      </c>
      <c r="D21" s="3">
        <v>37519.214</v>
      </c>
      <c r="E21" s="21"/>
      <c r="F21" s="21"/>
      <c r="G21" s="21"/>
      <c r="H21" s="21"/>
      <c r="I21" s="21"/>
      <c r="J21" s="21"/>
      <c r="K21" s="21"/>
    </row>
    <row r="22" spans="1:11" s="2" customFormat="1" ht="12.75" customHeight="1">
      <c r="A22" s="2" t="s">
        <v>38</v>
      </c>
      <c r="B22" s="3">
        <v>37521.571</v>
      </c>
      <c r="C22" s="3">
        <v>31781.945</v>
      </c>
      <c r="D22" s="3">
        <v>35658.496</v>
      </c>
      <c r="E22" s="21"/>
      <c r="F22" s="21"/>
      <c r="G22" s="21"/>
      <c r="H22" s="21"/>
      <c r="I22" s="21"/>
      <c r="J22" s="21"/>
      <c r="K22" s="21"/>
    </row>
    <row r="23" spans="1:11" s="2" customFormat="1" ht="12.75" customHeight="1">
      <c r="A23" s="2" t="s">
        <v>39</v>
      </c>
      <c r="B23" s="3">
        <v>38576.152</v>
      </c>
      <c r="C23" s="3">
        <v>31192.471</v>
      </c>
      <c r="D23" s="3">
        <v>35976.056</v>
      </c>
      <c r="E23" s="21"/>
      <c r="F23" s="21"/>
      <c r="G23" s="21"/>
      <c r="H23" s="21"/>
      <c r="I23" s="21"/>
      <c r="J23" s="21"/>
      <c r="K23" s="21"/>
    </row>
    <row r="24" spans="1:11" s="2" customFormat="1" ht="12.75" customHeight="1">
      <c r="A24" s="2" t="s">
        <v>40</v>
      </c>
      <c r="B24" s="3">
        <v>39232.298</v>
      </c>
      <c r="C24" s="3">
        <v>32237.964</v>
      </c>
      <c r="D24" s="3">
        <v>37046.99</v>
      </c>
      <c r="E24" s="21"/>
      <c r="F24" s="21"/>
      <c r="G24" s="21"/>
      <c r="H24" s="21"/>
      <c r="I24" s="21"/>
      <c r="J24" s="21"/>
      <c r="K24" s="21"/>
    </row>
    <row r="25" spans="1:11" s="2" customFormat="1" ht="12.75" customHeight="1">
      <c r="A25" s="2" t="s">
        <v>41</v>
      </c>
      <c r="B25" s="3">
        <v>41417.457</v>
      </c>
      <c r="C25" s="3">
        <v>35596.813</v>
      </c>
      <c r="D25" s="3">
        <v>39347.551</v>
      </c>
      <c r="E25" s="21"/>
      <c r="F25" s="21"/>
      <c r="G25" s="21"/>
      <c r="H25" s="21"/>
      <c r="I25" s="21"/>
      <c r="J25" s="21"/>
      <c r="K25" s="21"/>
    </row>
    <row r="26" spans="1:11" s="2" customFormat="1" ht="12.75" customHeight="1">
      <c r="A26" s="2" t="s">
        <v>42</v>
      </c>
      <c r="B26" s="3">
        <v>37545.322</v>
      </c>
      <c r="C26" s="3">
        <v>34020.423</v>
      </c>
      <c r="D26" s="3">
        <v>36385.091</v>
      </c>
      <c r="E26" s="21"/>
      <c r="F26" s="21"/>
      <c r="G26" s="21"/>
      <c r="H26" s="21"/>
      <c r="I26" s="21"/>
      <c r="J26" s="21"/>
      <c r="K26" s="21"/>
    </row>
    <row r="27" spans="1:11" s="2" customFormat="1" ht="15.75" customHeight="1">
      <c r="A27" s="36" t="s">
        <v>43</v>
      </c>
      <c r="B27" s="34">
        <v>41445.001</v>
      </c>
      <c r="C27" s="34">
        <v>36083.812</v>
      </c>
      <c r="D27" s="34">
        <v>39378.663</v>
      </c>
      <c r="E27" s="9"/>
      <c r="F27" s="21"/>
      <c r="G27" s="21"/>
      <c r="H27" s="21"/>
      <c r="I27" s="21"/>
      <c r="J27" s="21"/>
      <c r="K27" s="21"/>
    </row>
    <row r="28" ht="24" customHeight="1">
      <c r="B28" s="87"/>
    </row>
    <row r="36" ht="15" customHeight="1"/>
  </sheetData>
  <mergeCells count="5">
    <mergeCell ref="B4:D4"/>
    <mergeCell ref="A4:A5"/>
    <mergeCell ref="A1:E1"/>
    <mergeCell ref="A3:E3"/>
    <mergeCell ref="A2:E2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:I1"/>
    </sheetView>
  </sheetViews>
  <sheetFormatPr defaultColWidth="9.140625" defaultRowHeight="12.75"/>
  <cols>
    <col min="1" max="1" width="23.57421875" style="0" customWidth="1"/>
    <col min="2" max="4" width="7.7109375" style="0" customWidth="1"/>
    <col min="5" max="5" width="4.7109375" style="0" customWidth="1"/>
    <col min="6" max="8" width="7.7109375" style="0" customWidth="1"/>
    <col min="9" max="9" width="6.00390625" style="0" customWidth="1"/>
    <col min="10" max="12" width="7.7109375" style="0" customWidth="1"/>
  </cols>
  <sheetData>
    <row r="1" spans="1:12" ht="39" customHeight="1">
      <c r="A1" s="133" t="s">
        <v>150</v>
      </c>
      <c r="B1" s="133"/>
      <c r="C1" s="133"/>
      <c r="D1" s="133"/>
      <c r="E1" s="133"/>
      <c r="F1" s="133"/>
      <c r="G1" s="133"/>
      <c r="H1" s="133"/>
      <c r="I1" s="133"/>
      <c r="J1" s="69"/>
      <c r="K1" s="69"/>
      <c r="L1" s="69"/>
    </row>
    <row r="2" spans="1:12" ht="12.75" customHeight="1">
      <c r="A2" s="131"/>
      <c r="B2" s="132"/>
      <c r="C2" s="132"/>
      <c r="D2" s="132"/>
      <c r="E2" s="132"/>
      <c r="F2" s="132"/>
      <c r="G2" s="132"/>
      <c r="H2" s="132"/>
      <c r="I2" s="69"/>
      <c r="J2" s="69"/>
      <c r="K2" s="69"/>
      <c r="L2" s="69"/>
    </row>
    <row r="3" spans="1:12" ht="39" customHeight="1">
      <c r="A3" s="131" t="s">
        <v>140</v>
      </c>
      <c r="B3" s="132"/>
      <c r="C3" s="132"/>
      <c r="D3" s="132"/>
      <c r="E3" s="132"/>
      <c r="F3" s="132"/>
      <c r="G3" s="132"/>
      <c r="H3" s="132"/>
      <c r="I3" s="69"/>
      <c r="J3" s="69"/>
      <c r="K3" s="69"/>
      <c r="L3" s="69"/>
    </row>
    <row r="4" spans="1:12" s="2" customFormat="1" ht="15.75" customHeight="1">
      <c r="A4" s="142" t="s">
        <v>21</v>
      </c>
      <c r="B4" s="117" t="s">
        <v>138</v>
      </c>
      <c r="C4" s="117"/>
      <c r="D4" s="117"/>
      <c r="E4" s="37"/>
      <c r="F4" s="117" t="s">
        <v>137</v>
      </c>
      <c r="G4" s="117"/>
      <c r="H4" s="117"/>
      <c r="I4" s="21"/>
      <c r="J4" s="21"/>
      <c r="K4" s="21"/>
      <c r="L4" s="21"/>
    </row>
    <row r="5" spans="1:12" s="2" customFormat="1" ht="15.75" customHeight="1">
      <c r="A5" s="143"/>
      <c r="B5" s="32" t="s">
        <v>5</v>
      </c>
      <c r="C5" s="32" t="s">
        <v>4</v>
      </c>
      <c r="D5" s="32" t="s">
        <v>20</v>
      </c>
      <c r="E5" s="32"/>
      <c r="F5" s="32" t="s">
        <v>5</v>
      </c>
      <c r="G5" s="32" t="s">
        <v>4</v>
      </c>
      <c r="H5" s="32" t="s">
        <v>20</v>
      </c>
      <c r="I5" s="21"/>
      <c r="J5" s="21"/>
      <c r="K5" s="21"/>
      <c r="L5" s="21"/>
    </row>
    <row r="6" spans="1:12" s="2" customFormat="1" ht="20.25" customHeight="1">
      <c r="A6" s="2" t="s">
        <v>22</v>
      </c>
      <c r="B6" s="3">
        <v>363141.652</v>
      </c>
      <c r="C6" s="3">
        <v>589878.475</v>
      </c>
      <c r="D6" s="3">
        <v>462610.408</v>
      </c>
      <c r="F6" s="3">
        <v>6167.652</v>
      </c>
      <c r="G6" s="3">
        <v>6561.017</v>
      </c>
      <c r="H6" s="3">
        <v>6340.22</v>
      </c>
      <c r="I6" s="21"/>
      <c r="J6" s="9"/>
      <c r="K6" s="21"/>
      <c r="L6" s="21"/>
    </row>
    <row r="7" spans="1:12" s="2" customFormat="1" ht="12.75" customHeight="1">
      <c r="A7" s="2" t="s">
        <v>23</v>
      </c>
      <c r="B7" s="3">
        <v>303222.963</v>
      </c>
      <c r="C7" s="3">
        <v>417652.393</v>
      </c>
      <c r="D7" s="3">
        <v>348561.038</v>
      </c>
      <c r="F7" s="3">
        <v>6040.959</v>
      </c>
      <c r="G7" s="3">
        <v>6693.716</v>
      </c>
      <c r="H7" s="3">
        <v>6299.588</v>
      </c>
      <c r="I7" s="21"/>
      <c r="J7" s="9"/>
      <c r="K7" s="21"/>
      <c r="L7" s="21"/>
    </row>
    <row r="8" spans="1:12" s="2" customFormat="1" ht="12.75" customHeight="1">
      <c r="A8" s="2" t="s">
        <v>24</v>
      </c>
      <c r="B8" s="3">
        <v>267168.863</v>
      </c>
      <c r="C8" s="3">
        <v>363452.759</v>
      </c>
      <c r="D8" s="3">
        <v>300038.25</v>
      </c>
      <c r="F8" s="3">
        <v>5521.605</v>
      </c>
      <c r="G8" s="3">
        <v>6056.268</v>
      </c>
      <c r="H8" s="3">
        <v>5704.128</v>
      </c>
      <c r="I8" s="21"/>
      <c r="J8" s="9"/>
      <c r="K8" s="21"/>
      <c r="L8" s="21"/>
    </row>
    <row r="9" spans="1:12" s="2" customFormat="1" ht="12.75" customHeight="1">
      <c r="A9" s="2" t="s">
        <v>25</v>
      </c>
      <c r="B9" s="3">
        <v>275960.93</v>
      </c>
      <c r="C9" s="3">
        <v>410794.151</v>
      </c>
      <c r="D9" s="3">
        <v>326321.218</v>
      </c>
      <c r="F9" s="3">
        <v>5601.318</v>
      </c>
      <c r="G9" s="3">
        <v>6331.891</v>
      </c>
      <c r="H9" s="3">
        <v>5874.187</v>
      </c>
      <c r="I9" s="21"/>
      <c r="J9" s="9"/>
      <c r="K9" s="21"/>
      <c r="L9" s="21"/>
    </row>
    <row r="10" spans="1:12" s="2" customFormat="1" ht="12.75" customHeight="1">
      <c r="A10" s="2" t="s">
        <v>26</v>
      </c>
      <c r="B10" s="3">
        <v>265571.42</v>
      </c>
      <c r="C10" s="3">
        <v>410646.332</v>
      </c>
      <c r="D10" s="3">
        <v>314462.917</v>
      </c>
      <c r="F10" s="3">
        <v>5230.719</v>
      </c>
      <c r="G10" s="3">
        <v>6057.079</v>
      </c>
      <c r="H10" s="3">
        <v>5509.209</v>
      </c>
      <c r="I10" s="21"/>
      <c r="J10" s="9"/>
      <c r="K10" s="21"/>
      <c r="L10" s="21"/>
    </row>
    <row r="11" spans="1:12" s="2" customFormat="1" ht="12.75" customHeight="1">
      <c r="A11" s="2" t="s">
        <v>27</v>
      </c>
      <c r="B11" s="3">
        <v>268208.302</v>
      </c>
      <c r="C11" s="3">
        <v>411671.306</v>
      </c>
      <c r="D11" s="3">
        <v>316972.147</v>
      </c>
      <c r="F11" s="3">
        <v>5418.917</v>
      </c>
      <c r="G11" s="3">
        <v>6061.596</v>
      </c>
      <c r="H11" s="3">
        <v>5637.367</v>
      </c>
      <c r="I11" s="21"/>
      <c r="J11" s="9"/>
      <c r="K11" s="21"/>
      <c r="L11" s="21"/>
    </row>
    <row r="12" spans="1:12" s="2" customFormat="1" ht="12.75" customHeight="1">
      <c r="A12" s="2" t="s">
        <v>28</v>
      </c>
      <c r="B12" s="3">
        <v>250847.717</v>
      </c>
      <c r="C12" s="3">
        <v>336349.795</v>
      </c>
      <c r="D12" s="3">
        <v>280800.46</v>
      </c>
      <c r="F12" s="3">
        <v>5392.49</v>
      </c>
      <c r="G12" s="3">
        <v>5792.831</v>
      </c>
      <c r="H12" s="3">
        <v>5532.736</v>
      </c>
      <c r="I12" s="21"/>
      <c r="J12" s="9"/>
      <c r="K12" s="21"/>
      <c r="L12" s="21"/>
    </row>
    <row r="13" spans="1:12" s="2" customFormat="1" ht="12.75" customHeight="1">
      <c r="A13" s="2" t="s">
        <v>29</v>
      </c>
      <c r="B13" s="3">
        <v>257026.616</v>
      </c>
      <c r="C13" s="3">
        <v>277387.82</v>
      </c>
      <c r="D13" s="3">
        <v>264296.485</v>
      </c>
      <c r="F13" s="3">
        <v>5894.599</v>
      </c>
      <c r="G13" s="3">
        <v>5989.308</v>
      </c>
      <c r="H13" s="3">
        <v>5928.415</v>
      </c>
      <c r="I13" s="21"/>
      <c r="J13" s="9"/>
      <c r="K13" s="21"/>
      <c r="L13" s="21"/>
    </row>
    <row r="14" spans="1:12" s="2" customFormat="1" ht="12.75" customHeight="1">
      <c r="A14" s="2" t="s">
        <v>30</v>
      </c>
      <c r="B14" s="3">
        <v>265117.015</v>
      </c>
      <c r="C14" s="3">
        <v>401406.409</v>
      </c>
      <c r="D14" s="3">
        <v>309778.445</v>
      </c>
      <c r="F14" s="3">
        <v>5296.928</v>
      </c>
      <c r="G14" s="3">
        <v>6017.508</v>
      </c>
      <c r="H14" s="3">
        <v>5533.059</v>
      </c>
      <c r="I14" s="21"/>
      <c r="J14" s="9"/>
      <c r="K14" s="21"/>
      <c r="L14" s="21"/>
    </row>
    <row r="15" spans="1:12" s="2" customFormat="1" ht="12.75" customHeight="1">
      <c r="A15" s="2" t="s">
        <v>31</v>
      </c>
      <c r="B15" s="3">
        <v>277858.052</v>
      </c>
      <c r="C15" s="3">
        <v>400424.975</v>
      </c>
      <c r="D15" s="3">
        <v>325890.166</v>
      </c>
      <c r="F15" s="3">
        <v>5957.292</v>
      </c>
      <c r="G15" s="3">
        <v>6397.824</v>
      </c>
      <c r="H15" s="3">
        <v>6129.93</v>
      </c>
      <c r="I15" s="21"/>
      <c r="J15" s="9"/>
      <c r="K15" s="21"/>
      <c r="L15" s="21"/>
    </row>
    <row r="16" spans="1:12" s="2" customFormat="1" ht="12.75" customHeight="1">
      <c r="A16" s="2" t="s">
        <v>32</v>
      </c>
      <c r="B16" s="3">
        <v>279105.697</v>
      </c>
      <c r="C16" s="3">
        <v>463865.172</v>
      </c>
      <c r="D16" s="3">
        <v>342638.099</v>
      </c>
      <c r="F16" s="3">
        <v>5501.094</v>
      </c>
      <c r="G16" s="3">
        <v>6311.895</v>
      </c>
      <c r="H16" s="3">
        <v>5779.9</v>
      </c>
      <c r="I16" s="21"/>
      <c r="J16" s="9"/>
      <c r="K16" s="21"/>
      <c r="L16" s="21"/>
    </row>
    <row r="17" spans="1:12" s="2" customFormat="1" ht="12.75" customHeight="1">
      <c r="A17" s="2" t="s">
        <v>33</v>
      </c>
      <c r="B17" s="3">
        <v>287811.239</v>
      </c>
      <c r="C17" s="3">
        <v>423768.18</v>
      </c>
      <c r="D17" s="3">
        <v>339845.053</v>
      </c>
      <c r="F17" s="3">
        <v>5858.072</v>
      </c>
      <c r="G17" s="3">
        <v>6417.852</v>
      </c>
      <c r="H17" s="3">
        <v>6072.313</v>
      </c>
      <c r="I17" s="21"/>
      <c r="J17" s="9"/>
      <c r="K17" s="21"/>
      <c r="L17" s="21"/>
    </row>
    <row r="18" spans="1:12" s="2" customFormat="1" ht="12.75" customHeight="1">
      <c r="A18" s="2" t="s">
        <v>34</v>
      </c>
      <c r="B18" s="3">
        <v>258865.259</v>
      </c>
      <c r="C18" s="3">
        <v>351701.041</v>
      </c>
      <c r="D18" s="3">
        <v>290527.251</v>
      </c>
      <c r="F18" s="3">
        <v>5334.756</v>
      </c>
      <c r="G18" s="3">
        <v>5947.984</v>
      </c>
      <c r="H18" s="3">
        <v>5543.9</v>
      </c>
      <c r="I18" s="21"/>
      <c r="J18" s="9"/>
      <c r="K18" s="21"/>
      <c r="L18" s="21"/>
    </row>
    <row r="19" spans="1:12" s="2" customFormat="1" ht="12.75" customHeight="1">
      <c r="A19" s="2" t="s">
        <v>35</v>
      </c>
      <c r="B19" s="3">
        <v>268083.178</v>
      </c>
      <c r="C19" s="3">
        <v>398321.94</v>
      </c>
      <c r="D19" s="3">
        <v>314469.586</v>
      </c>
      <c r="F19" s="3">
        <v>5585.57</v>
      </c>
      <c r="G19" s="3">
        <v>6091.584</v>
      </c>
      <c r="H19" s="3">
        <v>5765.794</v>
      </c>
      <c r="I19" s="21"/>
      <c r="J19" s="9"/>
      <c r="K19" s="21"/>
      <c r="L19" s="21"/>
    </row>
    <row r="20" spans="1:12" s="2" customFormat="1" ht="12.75" customHeight="1">
      <c r="A20" s="2" t="s">
        <v>36</v>
      </c>
      <c r="B20" s="3">
        <v>273370.934</v>
      </c>
      <c r="C20" s="3">
        <v>425169.86</v>
      </c>
      <c r="D20" s="3">
        <v>329791.087</v>
      </c>
      <c r="F20" s="3">
        <v>5504.969</v>
      </c>
      <c r="G20" s="3">
        <v>5988.343</v>
      </c>
      <c r="H20" s="3">
        <v>5684.628</v>
      </c>
      <c r="I20" s="21"/>
      <c r="J20" s="9"/>
      <c r="K20" s="21"/>
      <c r="L20" s="21"/>
    </row>
    <row r="21" spans="1:12" s="2" customFormat="1" ht="12.75" customHeight="1">
      <c r="A21" s="2" t="s">
        <v>37</v>
      </c>
      <c r="B21" s="3">
        <v>255574.343</v>
      </c>
      <c r="C21" s="3">
        <v>356260.015</v>
      </c>
      <c r="D21" s="3">
        <v>287614.565</v>
      </c>
      <c r="F21" s="3">
        <v>5394.599</v>
      </c>
      <c r="G21" s="3">
        <v>6051.229</v>
      </c>
      <c r="H21" s="3">
        <v>5603.552</v>
      </c>
      <c r="I21" s="21"/>
      <c r="J21" s="9"/>
      <c r="K21" s="21"/>
      <c r="L21" s="21"/>
    </row>
    <row r="22" spans="1:12" s="2" customFormat="1" ht="12.75" customHeight="1">
      <c r="A22" s="2" t="s">
        <v>38</v>
      </c>
      <c r="B22" s="3">
        <v>267280.768</v>
      </c>
      <c r="C22" s="3">
        <v>376348.107</v>
      </c>
      <c r="D22" s="3">
        <v>302683.877</v>
      </c>
      <c r="F22" s="3">
        <v>5305.123</v>
      </c>
      <c r="G22" s="3">
        <v>5907.619</v>
      </c>
      <c r="H22" s="3">
        <v>5500.693</v>
      </c>
      <c r="I22" s="21"/>
      <c r="J22" s="9"/>
      <c r="K22" s="21"/>
      <c r="L22" s="21"/>
    </row>
    <row r="23" spans="1:12" s="2" customFormat="1" ht="12.75" customHeight="1">
      <c r="A23" s="2" t="s">
        <v>39</v>
      </c>
      <c r="B23" s="3">
        <v>274254.533</v>
      </c>
      <c r="C23" s="3">
        <v>378745.772</v>
      </c>
      <c r="D23" s="3">
        <v>311050.167</v>
      </c>
      <c r="F23" s="3">
        <v>5408.979</v>
      </c>
      <c r="G23" s="3">
        <v>5920.743</v>
      </c>
      <c r="H23" s="3">
        <v>5589.192</v>
      </c>
      <c r="I23" s="21"/>
      <c r="J23" s="9"/>
      <c r="K23" s="21"/>
      <c r="L23" s="21"/>
    </row>
    <row r="24" spans="1:12" s="2" customFormat="1" ht="12.75" customHeight="1">
      <c r="A24" s="2" t="s">
        <v>40</v>
      </c>
      <c r="B24" s="3">
        <v>269882.901</v>
      </c>
      <c r="C24" s="3">
        <v>328759.64</v>
      </c>
      <c r="D24" s="3">
        <v>288278.334</v>
      </c>
      <c r="F24" s="3">
        <v>5577.06</v>
      </c>
      <c r="G24" s="3">
        <v>5867.58</v>
      </c>
      <c r="H24" s="3">
        <v>5667.83</v>
      </c>
      <c r="I24" s="21"/>
      <c r="J24" s="9"/>
      <c r="K24" s="21"/>
      <c r="L24" s="21"/>
    </row>
    <row r="25" spans="1:12" s="2" customFormat="1" ht="12.75" customHeight="1">
      <c r="A25" s="2" t="s">
        <v>41</v>
      </c>
      <c r="B25" s="3">
        <v>279703.005</v>
      </c>
      <c r="C25" s="3">
        <v>364663.208</v>
      </c>
      <c r="D25" s="3">
        <v>309916.089</v>
      </c>
      <c r="F25" s="3">
        <v>5792.099</v>
      </c>
      <c r="G25" s="3">
        <v>6464.113</v>
      </c>
      <c r="H25" s="3">
        <v>6031.077</v>
      </c>
      <c r="I25" s="21"/>
      <c r="J25" s="9"/>
      <c r="K25" s="21"/>
      <c r="L25" s="21"/>
    </row>
    <row r="26" spans="1:12" s="2" customFormat="1" ht="12.75" customHeight="1">
      <c r="A26" s="2" t="s">
        <v>42</v>
      </c>
      <c r="B26" s="3">
        <v>272308.561</v>
      </c>
      <c r="C26" s="3">
        <v>367653.24</v>
      </c>
      <c r="D26" s="3">
        <v>303691.548</v>
      </c>
      <c r="F26" s="3">
        <v>5565.735</v>
      </c>
      <c r="G26" s="3">
        <v>6277.321</v>
      </c>
      <c r="H26" s="3">
        <v>5799.956</v>
      </c>
      <c r="I26" s="21"/>
      <c r="J26" s="9"/>
      <c r="K26" s="21"/>
      <c r="L26" s="21"/>
    </row>
    <row r="27" spans="1:12" s="2" customFormat="1" ht="15.75" customHeight="1">
      <c r="A27" s="36" t="s">
        <v>43</v>
      </c>
      <c r="B27" s="34">
        <v>297593.979</v>
      </c>
      <c r="C27" s="34">
        <v>457888.515</v>
      </c>
      <c r="D27" s="34">
        <v>359375.824</v>
      </c>
      <c r="E27" s="36"/>
      <c r="F27" s="34">
        <v>5803.615</v>
      </c>
      <c r="G27" s="34">
        <v>6364.414</v>
      </c>
      <c r="H27" s="34">
        <v>6019.762</v>
      </c>
      <c r="I27" s="21"/>
      <c r="J27" s="9"/>
      <c r="K27" s="21"/>
      <c r="L27" s="21"/>
    </row>
    <row r="28" spans="2:7" ht="24" customHeight="1">
      <c r="B28" s="6"/>
      <c r="C28" s="6"/>
      <c r="F28" s="6"/>
      <c r="G28" s="6"/>
    </row>
    <row r="36" ht="15" customHeight="1"/>
  </sheetData>
  <mergeCells count="6">
    <mergeCell ref="A2:H2"/>
    <mergeCell ref="A1:I1"/>
    <mergeCell ref="B4:D4"/>
    <mergeCell ref="F4:H4"/>
    <mergeCell ref="A4:A5"/>
    <mergeCell ref="A3:H3"/>
  </mergeCells>
  <printOptions/>
  <pageMargins left="0.7874015748031497" right="0.5905511811023623" top="1.1811023622047245" bottom="0.1968503937007874" header="0.5118110236220472" footer="0.5118110236220472"/>
  <pageSetup cellComments="asDisplayed" firstPageNumber="7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:K1"/>
    </sheetView>
  </sheetViews>
  <sheetFormatPr defaultColWidth="9.140625" defaultRowHeight="12.75"/>
  <cols>
    <col min="1" max="1" width="21.421875" style="0" customWidth="1"/>
    <col min="2" max="2" width="7.28125" style="0" customWidth="1"/>
    <col min="3" max="3" width="3.7109375" style="11" customWidth="1"/>
    <col min="4" max="4" width="3.7109375" style="0" customWidth="1"/>
    <col min="5" max="5" width="7.28125" style="0" customWidth="1"/>
    <col min="6" max="6" width="3.57421875" style="11" customWidth="1"/>
    <col min="7" max="7" width="3.7109375" style="0" customWidth="1"/>
    <col min="8" max="8" width="7.28125" style="0" customWidth="1"/>
    <col min="9" max="9" width="3.7109375" style="0" customWidth="1"/>
    <col min="10" max="10" width="1.7109375" style="0" customWidth="1"/>
    <col min="11" max="12" width="7.28125" style="0" customWidth="1"/>
    <col min="13" max="13" width="1.7109375" style="0" customWidth="1"/>
    <col min="14" max="15" width="7.28125" style="0" customWidth="1"/>
    <col min="16" max="16" width="1.7109375" style="0" customWidth="1"/>
    <col min="17" max="18" width="7.28125" style="0" customWidth="1"/>
  </cols>
  <sheetData>
    <row r="1" spans="1:11" ht="27" customHeight="1">
      <c r="A1" s="110" t="s">
        <v>75</v>
      </c>
      <c r="B1" s="109"/>
      <c r="C1" s="109"/>
      <c r="D1" s="109"/>
      <c r="E1" s="109"/>
      <c r="F1" s="109"/>
      <c r="G1" s="109"/>
      <c r="H1" s="109"/>
      <c r="I1" s="109"/>
      <c r="J1" s="107"/>
      <c r="K1" s="107"/>
    </row>
    <row r="2" spans="1:11" ht="12.75" customHeight="1">
      <c r="A2" s="110"/>
      <c r="B2" s="109"/>
      <c r="C2" s="109"/>
      <c r="D2" s="109"/>
      <c r="E2" s="109"/>
      <c r="F2" s="109"/>
      <c r="G2" s="109"/>
      <c r="H2" s="109"/>
      <c r="I2" s="109"/>
      <c r="J2" s="107"/>
      <c r="K2" s="107"/>
    </row>
    <row r="3" spans="1:11" ht="27" customHeight="1">
      <c r="A3" s="108" t="s">
        <v>59</v>
      </c>
      <c r="B3" s="109"/>
      <c r="C3" s="109"/>
      <c r="D3" s="109"/>
      <c r="E3" s="109"/>
      <c r="F3" s="109"/>
      <c r="G3" s="109"/>
      <c r="H3" s="109"/>
      <c r="I3" s="109"/>
      <c r="J3" s="107"/>
      <c r="K3" s="107"/>
    </row>
    <row r="4" spans="1:11" ht="15.75" customHeight="1">
      <c r="A4" s="37" t="s">
        <v>7</v>
      </c>
      <c r="B4" s="117" t="s">
        <v>5</v>
      </c>
      <c r="C4" s="117"/>
      <c r="D4" s="37"/>
      <c r="E4" s="117" t="s">
        <v>4</v>
      </c>
      <c r="F4" s="117"/>
      <c r="G4" s="37"/>
      <c r="H4" s="117" t="s">
        <v>6</v>
      </c>
      <c r="I4" s="117"/>
      <c r="J4" s="24"/>
      <c r="K4" s="24"/>
    </row>
    <row r="5" spans="1:11" ht="15.75" customHeight="1">
      <c r="A5" s="36"/>
      <c r="B5" s="32" t="s">
        <v>8</v>
      </c>
      <c r="C5" s="53" t="s">
        <v>9</v>
      </c>
      <c r="D5" s="32"/>
      <c r="E5" s="32" t="s">
        <v>8</v>
      </c>
      <c r="F5" s="53" t="s">
        <v>9</v>
      </c>
      <c r="G5" s="32"/>
      <c r="H5" s="32" t="s">
        <v>10</v>
      </c>
      <c r="I5" s="32" t="s">
        <v>9</v>
      </c>
      <c r="J5" s="24"/>
      <c r="K5" s="24"/>
    </row>
    <row r="6" spans="1:11" ht="18" customHeight="1">
      <c r="A6" s="38" t="s">
        <v>53</v>
      </c>
      <c r="B6" s="3"/>
      <c r="C6" s="88"/>
      <c r="D6" s="3"/>
      <c r="E6" s="3"/>
      <c r="F6" s="88"/>
      <c r="G6" s="3"/>
      <c r="H6" s="3"/>
      <c r="I6" s="3"/>
      <c r="J6" s="24"/>
      <c r="K6" s="24"/>
    </row>
    <row r="7" spans="1:11" ht="15.75" customHeight="1">
      <c r="A7" s="39" t="s">
        <v>76</v>
      </c>
      <c r="B7" s="3">
        <v>112153</v>
      </c>
      <c r="C7" s="88">
        <f>B7/$B$17*100</f>
        <v>69.84853580459126</v>
      </c>
      <c r="D7" s="3"/>
      <c r="E7" s="3">
        <v>81888</v>
      </c>
      <c r="F7" s="88">
        <f>E7/$E$17*100</f>
        <v>77.41862289998393</v>
      </c>
      <c r="G7" s="3"/>
      <c r="H7" s="3">
        <f>E7+B7</f>
        <v>194041</v>
      </c>
      <c r="I7" s="3">
        <f aca="true" t="shared" si="0" ref="I7:I16">H7/$H$17*100</f>
        <v>72.85489545278762</v>
      </c>
      <c r="J7" s="24"/>
      <c r="K7" s="24"/>
    </row>
    <row r="8" spans="1:11" ht="12.75">
      <c r="A8" s="39" t="s">
        <v>78</v>
      </c>
      <c r="B8" s="3">
        <f>1+36905</f>
        <v>36906</v>
      </c>
      <c r="C8" s="88">
        <f>B8/$B$17*100</f>
        <v>22.984940772018984</v>
      </c>
      <c r="D8" s="3"/>
      <c r="E8" s="3">
        <v>17810</v>
      </c>
      <c r="F8" s="88">
        <f>E8/$E$17*100</f>
        <v>16.837945411399886</v>
      </c>
      <c r="G8" s="3"/>
      <c r="H8" s="3">
        <f aca="true" t="shared" si="1" ref="H8:H16">E8+B8</f>
        <v>54716</v>
      </c>
      <c r="I8" s="3">
        <f t="shared" si="0"/>
        <v>20.54374312436406</v>
      </c>
      <c r="J8" s="24"/>
      <c r="K8" s="24"/>
    </row>
    <row r="9" spans="1:11" ht="12.75">
      <c r="A9" s="39" t="s">
        <v>77</v>
      </c>
      <c r="B9" s="3">
        <v>8221</v>
      </c>
      <c r="C9" s="88">
        <f>B9/$B$17*100</f>
        <v>5.120012954174608</v>
      </c>
      <c r="D9" s="3"/>
      <c r="E9" s="3">
        <v>3931</v>
      </c>
      <c r="F9" s="88">
        <f>E9/$E$17*100</f>
        <v>3.7164493774403673</v>
      </c>
      <c r="G9" s="3"/>
      <c r="H9" s="3">
        <f t="shared" si="1"/>
        <v>12152</v>
      </c>
      <c r="I9" s="3">
        <f t="shared" si="0"/>
        <v>4.562606302494189</v>
      </c>
      <c r="J9" s="24"/>
      <c r="K9" s="24"/>
    </row>
    <row r="10" spans="1:11" ht="12.75">
      <c r="A10" s="39" t="s">
        <v>79</v>
      </c>
      <c r="B10" s="3">
        <v>2224</v>
      </c>
      <c r="C10" s="88">
        <f>B10/$B$17*100</f>
        <v>1.38510020801415</v>
      </c>
      <c r="D10" s="3"/>
      <c r="E10" s="3">
        <v>1417</v>
      </c>
      <c r="F10" s="88">
        <f>E10/$E$17*100</f>
        <v>1.3396613502500638</v>
      </c>
      <c r="G10" s="3"/>
      <c r="H10" s="3">
        <f t="shared" si="1"/>
        <v>3641</v>
      </c>
      <c r="I10" s="3">
        <f t="shared" si="0"/>
        <v>1.367054768546852</v>
      </c>
      <c r="J10" s="24"/>
      <c r="K10" s="24"/>
    </row>
    <row r="11" spans="1:11" ht="12.75">
      <c r="A11" s="39" t="s">
        <v>80</v>
      </c>
      <c r="B11" s="3">
        <v>714</v>
      </c>
      <c r="C11" s="88">
        <v>1</v>
      </c>
      <c r="D11" s="3"/>
      <c r="E11" s="3">
        <v>480</v>
      </c>
      <c r="F11" s="88">
        <v>1</v>
      </c>
      <c r="G11" s="3"/>
      <c r="H11" s="3">
        <f t="shared" si="1"/>
        <v>1194</v>
      </c>
      <c r="I11" s="3">
        <f t="shared" si="0"/>
        <v>0.4483008496690308</v>
      </c>
      <c r="J11" s="24"/>
      <c r="K11" s="24"/>
    </row>
    <row r="12" spans="1:11" ht="12.75">
      <c r="A12" s="39" t="s">
        <v>81</v>
      </c>
      <c r="B12" s="3">
        <v>232</v>
      </c>
      <c r="C12" s="88">
        <f>B12/$B$17*100</f>
        <v>0.14448887062018112</v>
      </c>
      <c r="D12" s="3"/>
      <c r="E12" s="3">
        <v>157</v>
      </c>
      <c r="F12" s="88">
        <f>E12/$E$17*100</f>
        <v>0.14843107409263234</v>
      </c>
      <c r="G12" s="3"/>
      <c r="H12" s="3">
        <f t="shared" si="1"/>
        <v>389</v>
      </c>
      <c r="I12" s="3">
        <f t="shared" si="0"/>
        <v>0.14605446442315995</v>
      </c>
      <c r="J12" s="24"/>
      <c r="K12" s="24"/>
    </row>
    <row r="13" spans="1:11" ht="12.75">
      <c r="A13" s="39" t="s">
        <v>82</v>
      </c>
      <c r="B13" s="3">
        <v>82</v>
      </c>
      <c r="C13" s="88">
        <f>B13/$B$17*100</f>
        <v>0.05106934220196057</v>
      </c>
      <c r="D13" s="3"/>
      <c r="E13" s="3">
        <v>55</v>
      </c>
      <c r="F13" s="88">
        <f>E13/$E$17*100</f>
        <v>0.05199814697512598</v>
      </c>
      <c r="G13" s="3"/>
      <c r="H13" s="3">
        <f t="shared" si="1"/>
        <v>137</v>
      </c>
      <c r="I13" s="3">
        <f t="shared" si="0"/>
        <v>0.051438204694017775</v>
      </c>
      <c r="J13" s="24"/>
      <c r="K13" s="24"/>
    </row>
    <row r="14" spans="1:11" ht="12.75">
      <c r="A14" s="39" t="s">
        <v>83</v>
      </c>
      <c r="B14" s="3">
        <v>24</v>
      </c>
      <c r="C14" s="88">
        <f>B14/$B$17*100</f>
        <v>0.014947124546915288</v>
      </c>
      <c r="D14" s="3"/>
      <c r="E14" s="3">
        <v>24</v>
      </c>
      <c r="F14" s="88">
        <f>E14/$E$17*100</f>
        <v>0.02269010049823679</v>
      </c>
      <c r="G14" s="3"/>
      <c r="H14" s="3">
        <f t="shared" si="1"/>
        <v>48</v>
      </c>
      <c r="I14" s="3">
        <f t="shared" si="0"/>
        <v>0.0180221447103128</v>
      </c>
      <c r="J14" s="24"/>
      <c r="K14" s="24"/>
    </row>
    <row r="15" spans="1:11" ht="12.75">
      <c r="A15" s="39" t="s">
        <v>124</v>
      </c>
      <c r="B15" s="3">
        <v>10</v>
      </c>
      <c r="C15" s="88">
        <f>B15/$B$17*100</f>
        <v>0.006227968561214703</v>
      </c>
      <c r="D15" s="3"/>
      <c r="E15" s="3">
        <v>11</v>
      </c>
      <c r="F15" s="88">
        <f>E15/$E$17*100</f>
        <v>0.010399629395025195</v>
      </c>
      <c r="G15" s="3"/>
      <c r="H15" s="3">
        <f>E15+B15</f>
        <v>21</v>
      </c>
      <c r="I15" s="3">
        <f t="shared" si="0"/>
        <v>0.007884688310761848</v>
      </c>
      <c r="J15" s="24"/>
      <c r="K15" s="24"/>
    </row>
    <row r="16" spans="1:11" ht="12.75">
      <c r="A16" s="39" t="s">
        <v>86</v>
      </c>
      <c r="B16" s="3">
        <v>0</v>
      </c>
      <c r="C16" s="88">
        <f>B16/$B$17*100</f>
        <v>0</v>
      </c>
      <c r="D16" s="3"/>
      <c r="E16" s="3">
        <v>0</v>
      </c>
      <c r="F16" s="88">
        <f>E16/$E$17*100</f>
        <v>0</v>
      </c>
      <c r="G16" s="3"/>
      <c r="H16" s="3">
        <f t="shared" si="1"/>
        <v>0</v>
      </c>
      <c r="I16" s="3">
        <f t="shared" si="0"/>
        <v>0</v>
      </c>
      <c r="J16" s="24"/>
      <c r="K16" s="24"/>
    </row>
    <row r="17" spans="1:11" ht="15.75" customHeight="1">
      <c r="A17" s="40" t="s">
        <v>6</v>
      </c>
      <c r="B17" s="34">
        <f>SUM(B7:B16)</f>
        <v>160566</v>
      </c>
      <c r="C17" s="89">
        <v>100</v>
      </c>
      <c r="D17" s="34"/>
      <c r="E17" s="34">
        <f>SUM(E7:E16)</f>
        <v>105773</v>
      </c>
      <c r="F17" s="89">
        <v>100</v>
      </c>
      <c r="G17" s="34"/>
      <c r="H17" s="34">
        <f>SUM(H7:H16)</f>
        <v>266339</v>
      </c>
      <c r="I17" s="34">
        <f>I7+I8+I9+I10+I11+I12+I13+I14+I16</f>
        <v>99.99211531168923</v>
      </c>
      <c r="J17" s="24"/>
      <c r="K17" s="24"/>
    </row>
    <row r="18" spans="1:6" ht="24" customHeight="1">
      <c r="A18" s="83"/>
      <c r="C18" s="95"/>
      <c r="F18" s="95"/>
    </row>
    <row r="19" spans="1:9" ht="14.25" customHeight="1">
      <c r="A19" s="113" t="s">
        <v>123</v>
      </c>
      <c r="B19" s="116"/>
      <c r="C19" s="116"/>
      <c r="D19" s="116"/>
      <c r="E19" s="116"/>
      <c r="F19" s="116"/>
      <c r="G19" s="116"/>
      <c r="H19" s="116"/>
      <c r="I19" s="116"/>
    </row>
    <row r="21" spans="1:9" ht="12.75">
      <c r="A21" s="60"/>
      <c r="B21" s="3"/>
      <c r="C21" s="88"/>
      <c r="D21" s="3"/>
      <c r="E21" s="3"/>
      <c r="F21" s="88"/>
      <c r="G21" s="3"/>
      <c r="H21" s="3"/>
      <c r="I21" s="3"/>
    </row>
    <row r="22" spans="1:9" s="1" customFormat="1" ht="12.75">
      <c r="A22" s="39"/>
      <c r="B22" s="3"/>
      <c r="C22" s="88"/>
      <c r="D22" s="3"/>
      <c r="E22" s="3"/>
      <c r="F22" s="88"/>
      <c r="G22" s="3"/>
      <c r="H22" s="3"/>
      <c r="I22" s="3"/>
    </row>
    <row r="23" spans="1:9" ht="12.75">
      <c r="A23" s="39"/>
      <c r="B23" s="3"/>
      <c r="C23" s="88"/>
      <c r="D23" s="3"/>
      <c r="E23" s="3"/>
      <c r="F23" s="88"/>
      <c r="G23" s="3"/>
      <c r="H23" s="3"/>
      <c r="I23" s="3"/>
    </row>
    <row r="24" spans="1:9" ht="12.75">
      <c r="A24" s="39"/>
      <c r="B24" s="3"/>
      <c r="C24" s="88"/>
      <c r="D24" s="3"/>
      <c r="E24" s="3"/>
      <c r="F24" s="88"/>
      <c r="G24" s="3"/>
      <c r="H24" s="3"/>
      <c r="I24" s="3"/>
    </row>
    <row r="25" spans="1:9" ht="12.75">
      <c r="A25" s="39"/>
      <c r="B25" s="3"/>
      <c r="C25" s="88"/>
      <c r="D25" s="3"/>
      <c r="E25" s="3"/>
      <c r="F25" s="88"/>
      <c r="G25" s="3"/>
      <c r="H25" s="3"/>
      <c r="I25" s="3"/>
    </row>
    <row r="26" spans="1:9" ht="12.75">
      <c r="A26" s="39"/>
      <c r="B26" s="3"/>
      <c r="C26" s="88"/>
      <c r="D26" s="3"/>
      <c r="E26" s="3"/>
      <c r="F26" s="88"/>
      <c r="G26" s="3"/>
      <c r="H26" s="3"/>
      <c r="I26" s="3"/>
    </row>
    <row r="27" spans="1:9" ht="12.75">
      <c r="A27" s="39"/>
      <c r="B27" s="3"/>
      <c r="C27" s="88"/>
      <c r="D27" s="3"/>
      <c r="E27" s="3"/>
      <c r="F27" s="88"/>
      <c r="G27" s="3"/>
      <c r="H27" s="3"/>
      <c r="I27" s="3"/>
    </row>
    <row r="28" spans="1:9" ht="12.75">
      <c r="A28" s="39"/>
      <c r="B28" s="3"/>
      <c r="C28" s="88"/>
      <c r="D28" s="3"/>
      <c r="E28" s="3"/>
      <c r="F28" s="88"/>
      <c r="G28" s="3"/>
      <c r="H28" s="3"/>
      <c r="I28" s="3"/>
    </row>
    <row r="29" spans="1:9" ht="12.75">
      <c r="A29" s="39"/>
      <c r="B29" s="3"/>
      <c r="C29" s="88"/>
      <c r="D29" s="3"/>
      <c r="E29" s="3"/>
      <c r="F29" s="88"/>
      <c r="G29" s="3"/>
      <c r="H29" s="3"/>
      <c r="I29" s="3"/>
    </row>
    <row r="30" spans="1:9" ht="12.75">
      <c r="A30" s="39"/>
      <c r="B30" s="3"/>
      <c r="C30" s="88"/>
      <c r="D30" s="3"/>
      <c r="E30" s="3"/>
      <c r="F30" s="88"/>
      <c r="G30" s="3"/>
      <c r="H30" s="3"/>
      <c r="I30" s="3"/>
    </row>
    <row r="31" spans="1:9" ht="12.75">
      <c r="A31" s="39"/>
      <c r="B31" s="3"/>
      <c r="C31" s="88"/>
      <c r="D31" s="3"/>
      <c r="E31" s="3"/>
      <c r="F31" s="88"/>
      <c r="G31" s="3"/>
      <c r="H31" s="3"/>
      <c r="I31" s="3"/>
    </row>
    <row r="32" spans="1:9" ht="12.75">
      <c r="A32" s="39"/>
      <c r="B32" s="3"/>
      <c r="C32" s="88"/>
      <c r="D32" s="3"/>
      <c r="E32" s="3"/>
      <c r="F32" s="88"/>
      <c r="G32" s="3"/>
      <c r="H32" s="3"/>
      <c r="I32" s="3"/>
    </row>
    <row r="33" spans="1:9" ht="12.75">
      <c r="A33" s="39"/>
      <c r="B33" s="3"/>
      <c r="C33" s="88"/>
      <c r="D33" s="3"/>
      <c r="E33" s="3"/>
      <c r="F33" s="88"/>
      <c r="G33" s="3"/>
      <c r="H33" s="3"/>
      <c r="I33" s="3"/>
    </row>
    <row r="34" spans="1:9" ht="12.75">
      <c r="A34" s="60"/>
      <c r="B34" s="3"/>
      <c r="C34" s="88"/>
      <c r="D34" s="3"/>
      <c r="E34" s="3"/>
      <c r="F34" s="88"/>
      <c r="G34" s="3"/>
      <c r="H34" s="3"/>
      <c r="I34" s="3"/>
    </row>
    <row r="35" spans="1:9" ht="12.75">
      <c r="A35" s="39"/>
      <c r="B35" s="3"/>
      <c r="C35" s="88"/>
      <c r="D35" s="3"/>
      <c r="E35" s="3"/>
      <c r="F35" s="88"/>
      <c r="G35" s="3"/>
      <c r="H35" s="3"/>
      <c r="I35" s="3"/>
    </row>
    <row r="36" spans="1:9" ht="12.75">
      <c r="A36" s="39"/>
      <c r="B36" s="3"/>
      <c r="C36" s="88"/>
      <c r="D36" s="3"/>
      <c r="E36" s="3"/>
      <c r="F36" s="88"/>
      <c r="G36" s="3"/>
      <c r="H36" s="3"/>
      <c r="I36" s="3"/>
    </row>
    <row r="37" spans="1:9" ht="12.75">
      <c r="A37" s="39"/>
      <c r="B37" s="3"/>
      <c r="C37" s="88"/>
      <c r="D37" s="3"/>
      <c r="E37" s="3"/>
      <c r="F37" s="88"/>
      <c r="G37" s="3"/>
      <c r="H37" s="3"/>
      <c r="I37" s="3"/>
    </row>
    <row r="38" spans="1:9" ht="12.75">
      <c r="A38" s="39"/>
      <c r="B38" s="3"/>
      <c r="C38" s="88"/>
      <c r="D38" s="3"/>
      <c r="E38" s="3"/>
      <c r="F38" s="88"/>
      <c r="G38" s="3"/>
      <c r="H38" s="3"/>
      <c r="I38" s="3"/>
    </row>
    <row r="39" spans="1:9" ht="12.75">
      <c r="A39" s="39"/>
      <c r="B39" s="3"/>
      <c r="C39" s="88"/>
      <c r="D39" s="3"/>
      <c r="E39" s="3"/>
      <c r="F39" s="88"/>
      <c r="G39" s="3"/>
      <c r="H39" s="3"/>
      <c r="I39" s="3"/>
    </row>
    <row r="40" spans="1:9" ht="12.75">
      <c r="A40" s="39"/>
      <c r="B40" s="3"/>
      <c r="C40" s="88"/>
      <c r="D40" s="3"/>
      <c r="E40" s="3"/>
      <c r="F40" s="88"/>
      <c r="G40" s="3"/>
      <c r="H40" s="3"/>
      <c r="I40" s="3"/>
    </row>
    <row r="41" spans="1:9" ht="12.75">
      <c r="A41" s="39"/>
      <c r="B41" s="3"/>
      <c r="C41" s="88"/>
      <c r="D41" s="3"/>
      <c r="E41" s="3"/>
      <c r="F41" s="88"/>
      <c r="G41" s="3"/>
      <c r="H41" s="3"/>
      <c r="I41" s="3"/>
    </row>
    <row r="42" spans="1:9" ht="12.75">
      <c r="A42" s="39"/>
      <c r="B42" s="3"/>
      <c r="C42" s="88"/>
      <c r="D42" s="3"/>
      <c r="E42" s="3"/>
      <c r="F42" s="88"/>
      <c r="G42" s="3"/>
      <c r="H42" s="3"/>
      <c r="I42" s="3"/>
    </row>
    <row r="43" spans="1:9" ht="12.75">
      <c r="A43" s="39"/>
      <c r="B43" s="3"/>
      <c r="C43" s="88"/>
      <c r="D43" s="3"/>
      <c r="E43" s="3"/>
      <c r="F43" s="88"/>
      <c r="G43" s="3"/>
      <c r="H43" s="3"/>
      <c r="I43" s="3"/>
    </row>
    <row r="44" spans="1:9" ht="12.75">
      <c r="A44" s="39"/>
      <c r="B44" s="3"/>
      <c r="C44" s="88"/>
      <c r="D44" s="3"/>
      <c r="E44" s="3"/>
      <c r="F44" s="88"/>
      <c r="G44" s="3"/>
      <c r="H44" s="3"/>
      <c r="I44" s="3"/>
    </row>
    <row r="45" spans="1:9" ht="12.75">
      <c r="A45" s="39"/>
      <c r="B45" s="3"/>
      <c r="C45" s="88"/>
      <c r="D45" s="3"/>
      <c r="E45" s="3"/>
      <c r="F45" s="88"/>
      <c r="G45" s="3"/>
      <c r="H45" s="3"/>
      <c r="I45" s="3"/>
    </row>
    <row r="46" spans="1:9" ht="12.75">
      <c r="A46" s="39"/>
      <c r="B46" s="3"/>
      <c r="C46" s="88"/>
      <c r="D46" s="3"/>
      <c r="E46" s="3"/>
      <c r="F46" s="88"/>
      <c r="G46" s="3"/>
      <c r="H46" s="3"/>
      <c r="I46" s="3"/>
    </row>
  </sheetData>
  <mergeCells count="7">
    <mergeCell ref="A1:K1"/>
    <mergeCell ref="A3:K3"/>
    <mergeCell ref="A2:K2"/>
    <mergeCell ref="A19:I19"/>
    <mergeCell ref="B4:C4"/>
    <mergeCell ref="E4:F4"/>
    <mergeCell ref="H4:I4"/>
  </mergeCells>
  <printOptions/>
  <pageMargins left="0.7874015748031497" right="0.5905511811023623" top="1.1811023622047245" bottom="0.1968503937007874" header="0.5118110236220472" footer="0.5118110236220472"/>
  <pageSetup cellComments="asDisplayed" firstPageNumber="7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:M1"/>
    </sheetView>
  </sheetViews>
  <sheetFormatPr defaultColWidth="9.140625" defaultRowHeight="12.75"/>
  <cols>
    <col min="1" max="1" width="21.57421875" style="0" customWidth="1"/>
    <col min="2" max="2" width="5.421875" style="0" customWidth="1"/>
    <col min="3" max="5" width="6.7109375" style="0" customWidth="1"/>
    <col min="6" max="6" width="1.7109375" style="0" customWidth="1"/>
    <col min="7" max="9" width="6.7109375" style="0" customWidth="1"/>
    <col min="10" max="10" width="1.7109375" style="0" customWidth="1"/>
    <col min="11" max="13" width="6.7109375" style="0" customWidth="1"/>
    <col min="14" max="14" width="1.57421875" style="0" customWidth="1"/>
  </cols>
  <sheetData>
    <row r="1" spans="1:13" ht="27" customHeight="1">
      <c r="A1" s="110" t="s">
        <v>87</v>
      </c>
      <c r="B1" s="110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s="1" customFormat="1" ht="12.75" customHeight="1">
      <c r="A2" s="71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27" customHeight="1">
      <c r="A3" s="118" t="s">
        <v>56</v>
      </c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5.75" customHeight="1">
      <c r="A4" s="37" t="s">
        <v>7</v>
      </c>
      <c r="B4" s="37"/>
      <c r="C4" s="111">
        <v>39083</v>
      </c>
      <c r="D4" s="112"/>
      <c r="E4" s="112"/>
      <c r="F4" s="30"/>
      <c r="G4" s="111">
        <v>39448</v>
      </c>
      <c r="H4" s="111"/>
      <c r="I4" s="111"/>
      <c r="J4" s="30"/>
      <c r="K4" s="111">
        <v>39814</v>
      </c>
      <c r="L4" s="112"/>
      <c r="M4" s="112"/>
    </row>
    <row r="5" spans="1:13" ht="12.75">
      <c r="A5" s="36"/>
      <c r="B5" s="36"/>
      <c r="C5" s="32" t="s">
        <v>5</v>
      </c>
      <c r="D5" s="32" t="s">
        <v>4</v>
      </c>
      <c r="E5" s="32" t="s">
        <v>6</v>
      </c>
      <c r="F5" s="32"/>
      <c r="G5" s="32" t="s">
        <v>5</v>
      </c>
      <c r="H5" s="32" t="s">
        <v>4</v>
      </c>
      <c r="I5" s="32" t="s">
        <v>6</v>
      </c>
      <c r="J5" s="32"/>
      <c r="K5" s="32" t="s">
        <v>5</v>
      </c>
      <c r="L5" s="32" t="s">
        <v>4</v>
      </c>
      <c r="M5" s="32" t="s">
        <v>6</v>
      </c>
    </row>
    <row r="6" spans="1:13" ht="20.25" customHeight="1">
      <c r="A6" s="120" t="s">
        <v>69</v>
      </c>
      <c r="B6" s="120"/>
      <c r="C6" s="18"/>
      <c r="D6" s="3"/>
      <c r="E6" s="3"/>
      <c r="F6" s="3"/>
      <c r="G6" s="3"/>
      <c r="H6" s="3"/>
      <c r="I6" s="3"/>
      <c r="J6" s="9"/>
      <c r="K6" s="3"/>
      <c r="L6" s="3"/>
      <c r="M6" s="3"/>
    </row>
    <row r="7" spans="1:13" ht="15.75" customHeight="1">
      <c r="A7" s="39" t="s">
        <v>76</v>
      </c>
      <c r="B7" s="39"/>
      <c r="C7" s="3">
        <f>2+129652</f>
        <v>129654</v>
      </c>
      <c r="D7" s="3">
        <f>1+95461</f>
        <v>95462</v>
      </c>
      <c r="E7" s="3">
        <f>C7+D7</f>
        <v>225116</v>
      </c>
      <c r="F7" s="3"/>
      <c r="G7" s="3">
        <f>2+120497</f>
        <v>120499</v>
      </c>
      <c r="H7" s="3">
        <f>2+88832</f>
        <v>88834</v>
      </c>
      <c r="I7" s="3">
        <f>G7+H7</f>
        <v>209333</v>
      </c>
      <c r="J7" s="9"/>
      <c r="K7" s="3">
        <v>112153</v>
      </c>
      <c r="L7" s="3">
        <v>81888</v>
      </c>
      <c r="M7" s="3">
        <f aca="true" t="shared" si="0" ref="M7:M16">K7+L7</f>
        <v>194041</v>
      </c>
    </row>
    <row r="8" spans="1:13" ht="12.75" customHeight="1">
      <c r="A8" s="39" t="s">
        <v>78</v>
      </c>
      <c r="B8" s="39"/>
      <c r="C8" s="3">
        <f>1+49131</f>
        <v>49132</v>
      </c>
      <c r="D8" s="3">
        <v>28894</v>
      </c>
      <c r="E8" s="3">
        <f aca="true" t="shared" si="1" ref="E8:E16">C8+D8</f>
        <v>78026</v>
      </c>
      <c r="F8" s="3"/>
      <c r="G8" s="3">
        <f>1+43013</f>
        <v>43014</v>
      </c>
      <c r="H8" s="3">
        <v>23073</v>
      </c>
      <c r="I8" s="3">
        <f aca="true" t="shared" si="2" ref="I8:I15">G8+H8</f>
        <v>66087</v>
      </c>
      <c r="J8" s="9"/>
      <c r="K8" s="3">
        <v>36905</v>
      </c>
      <c r="L8" s="3">
        <v>17810</v>
      </c>
      <c r="M8" s="3">
        <f t="shared" si="0"/>
        <v>54715</v>
      </c>
    </row>
    <row r="9" spans="1:13" ht="12.75" customHeight="1">
      <c r="A9" s="39" t="s">
        <v>77</v>
      </c>
      <c r="B9" s="39"/>
      <c r="C9" s="3">
        <v>10760</v>
      </c>
      <c r="D9" s="3">
        <v>5120</v>
      </c>
      <c r="E9" s="3">
        <f t="shared" si="1"/>
        <v>15880</v>
      </c>
      <c r="F9" s="3"/>
      <c r="G9" s="3">
        <v>9525</v>
      </c>
      <c r="H9" s="3">
        <v>4525</v>
      </c>
      <c r="I9" s="3">
        <f t="shared" si="2"/>
        <v>14050</v>
      </c>
      <c r="J9" s="9"/>
      <c r="K9" s="3">
        <v>8221</v>
      </c>
      <c r="L9" s="3">
        <v>3931</v>
      </c>
      <c r="M9" s="3">
        <f t="shared" si="0"/>
        <v>12152</v>
      </c>
    </row>
    <row r="10" spans="1:13" ht="12.75" customHeight="1">
      <c r="A10" s="39" t="s">
        <v>79</v>
      </c>
      <c r="B10" s="39"/>
      <c r="C10" s="3">
        <v>3037</v>
      </c>
      <c r="D10" s="3">
        <v>1782</v>
      </c>
      <c r="E10" s="3">
        <f t="shared" si="1"/>
        <v>4819</v>
      </c>
      <c r="F10" s="3"/>
      <c r="G10" s="3">
        <v>2631</v>
      </c>
      <c r="H10" s="3">
        <v>1615</v>
      </c>
      <c r="I10" s="3">
        <f t="shared" si="2"/>
        <v>4246</v>
      </c>
      <c r="J10" s="9"/>
      <c r="K10" s="3">
        <v>2224</v>
      </c>
      <c r="L10" s="3">
        <v>1417</v>
      </c>
      <c r="M10" s="3">
        <f t="shared" si="0"/>
        <v>3641</v>
      </c>
    </row>
    <row r="11" spans="1:13" ht="12.75" customHeight="1">
      <c r="A11" s="39" t="s">
        <v>80</v>
      </c>
      <c r="B11" s="39"/>
      <c r="C11" s="3">
        <v>926</v>
      </c>
      <c r="D11" s="3">
        <v>630</v>
      </c>
      <c r="E11" s="3">
        <f t="shared" si="1"/>
        <v>1556</v>
      </c>
      <c r="F11" s="3"/>
      <c r="G11" s="3">
        <v>835</v>
      </c>
      <c r="H11" s="3">
        <v>561</v>
      </c>
      <c r="I11" s="3">
        <f t="shared" si="2"/>
        <v>1396</v>
      </c>
      <c r="J11" s="9"/>
      <c r="K11" s="3">
        <v>714</v>
      </c>
      <c r="L11" s="3">
        <v>480</v>
      </c>
      <c r="M11" s="3">
        <f t="shared" si="0"/>
        <v>1194</v>
      </c>
    </row>
    <row r="12" spans="1:13" ht="12.75" customHeight="1">
      <c r="A12" s="39" t="s">
        <v>81</v>
      </c>
      <c r="B12" s="39"/>
      <c r="C12" s="3">
        <v>312</v>
      </c>
      <c r="D12" s="3">
        <v>219</v>
      </c>
      <c r="E12" s="3">
        <f t="shared" si="1"/>
        <v>531</v>
      </c>
      <c r="F12" s="3"/>
      <c r="G12" s="3">
        <v>274</v>
      </c>
      <c r="H12" s="3">
        <v>188</v>
      </c>
      <c r="I12" s="3">
        <f t="shared" si="2"/>
        <v>462</v>
      </c>
      <c r="J12" s="9"/>
      <c r="K12" s="3">
        <v>232</v>
      </c>
      <c r="L12" s="3">
        <v>157</v>
      </c>
      <c r="M12" s="3">
        <f t="shared" si="0"/>
        <v>389</v>
      </c>
    </row>
    <row r="13" spans="1:13" ht="12.75" customHeight="1">
      <c r="A13" s="39" t="s">
        <v>82</v>
      </c>
      <c r="B13" s="39"/>
      <c r="C13" s="3">
        <v>104</v>
      </c>
      <c r="D13" s="3">
        <v>81</v>
      </c>
      <c r="E13" s="3">
        <f t="shared" si="1"/>
        <v>185</v>
      </c>
      <c r="F13" s="3"/>
      <c r="G13" s="3">
        <v>94</v>
      </c>
      <c r="H13" s="3">
        <v>65</v>
      </c>
      <c r="I13" s="3">
        <f t="shared" si="2"/>
        <v>159</v>
      </c>
      <c r="J13" s="9"/>
      <c r="K13" s="3">
        <v>82</v>
      </c>
      <c r="L13" s="3">
        <v>55</v>
      </c>
      <c r="M13" s="3">
        <f t="shared" si="0"/>
        <v>137</v>
      </c>
    </row>
    <row r="14" spans="1:13" ht="12.75" customHeight="1">
      <c r="A14" s="39" t="s">
        <v>83</v>
      </c>
      <c r="B14" s="39"/>
      <c r="C14" s="3">
        <v>36</v>
      </c>
      <c r="D14" s="3">
        <v>28</v>
      </c>
      <c r="E14" s="3">
        <f t="shared" si="1"/>
        <v>64</v>
      </c>
      <c r="F14" s="3"/>
      <c r="G14" s="3">
        <v>36</v>
      </c>
      <c r="H14" s="3">
        <v>26</v>
      </c>
      <c r="I14" s="3">
        <f t="shared" si="2"/>
        <v>62</v>
      </c>
      <c r="J14" s="9"/>
      <c r="K14" s="3">
        <v>24</v>
      </c>
      <c r="L14" s="3">
        <v>24</v>
      </c>
      <c r="M14" s="3">
        <f t="shared" si="0"/>
        <v>48</v>
      </c>
    </row>
    <row r="15" spans="1:13" ht="12.75" customHeight="1">
      <c r="A15" s="39" t="s">
        <v>125</v>
      </c>
      <c r="B15" s="39"/>
      <c r="C15" s="3">
        <v>11</v>
      </c>
      <c r="D15" s="3">
        <v>14</v>
      </c>
      <c r="E15" s="3">
        <f t="shared" si="1"/>
        <v>25</v>
      </c>
      <c r="F15" s="3"/>
      <c r="G15" s="91">
        <v>9</v>
      </c>
      <c r="H15" s="91">
        <v>15</v>
      </c>
      <c r="I15" s="3">
        <f t="shared" si="2"/>
        <v>24</v>
      </c>
      <c r="J15" s="9"/>
      <c r="K15" s="3">
        <v>10</v>
      </c>
      <c r="L15" s="3">
        <v>11</v>
      </c>
      <c r="M15" s="3">
        <f t="shared" si="0"/>
        <v>21</v>
      </c>
    </row>
    <row r="16" spans="1:13" ht="12.75" customHeight="1">
      <c r="A16" s="39" t="s">
        <v>86</v>
      </c>
      <c r="B16" s="39"/>
      <c r="C16" s="3">
        <v>0</v>
      </c>
      <c r="D16" s="3">
        <v>0</v>
      </c>
      <c r="E16" s="3">
        <f t="shared" si="1"/>
        <v>0</v>
      </c>
      <c r="F16" s="3"/>
      <c r="G16" s="2">
        <v>0</v>
      </c>
      <c r="H16" s="3">
        <v>0</v>
      </c>
      <c r="I16" s="3">
        <v>0</v>
      </c>
      <c r="J16" s="9"/>
      <c r="K16" s="3">
        <v>0</v>
      </c>
      <c r="L16" s="2">
        <v>0</v>
      </c>
      <c r="M16" s="3">
        <f t="shared" si="0"/>
        <v>0</v>
      </c>
    </row>
    <row r="17" spans="1:13" ht="15" customHeight="1">
      <c r="A17" s="40" t="s">
        <v>6</v>
      </c>
      <c r="B17" s="40"/>
      <c r="C17" s="34">
        <f>SUM(C7:C16)</f>
        <v>193972</v>
      </c>
      <c r="D17" s="34">
        <f>SUM(D7:D16)</f>
        <v>132230</v>
      </c>
      <c r="E17" s="34">
        <f>SUM(E7:E16)</f>
        <v>326202</v>
      </c>
      <c r="F17" s="34"/>
      <c r="G17" s="34">
        <f>SUM(G7:G16)</f>
        <v>176917</v>
      </c>
      <c r="H17" s="34">
        <f>SUM(H7:H16)</f>
        <v>118902</v>
      </c>
      <c r="I17" s="34">
        <f>SUM(I7:I16)</f>
        <v>295819</v>
      </c>
      <c r="J17" s="12"/>
      <c r="K17" s="34">
        <f>SUM(K7:K16)</f>
        <v>160565</v>
      </c>
      <c r="L17" s="34">
        <f>SUM(L7:L16)</f>
        <v>105773</v>
      </c>
      <c r="M17" s="34">
        <f>SUM(M7:M16)</f>
        <v>266338</v>
      </c>
    </row>
    <row r="18" spans="1:2" ht="24" customHeight="1">
      <c r="A18" s="83"/>
      <c r="B18" s="1"/>
    </row>
    <row r="19" spans="1:13" ht="38.25" customHeight="1">
      <c r="A19" s="113" t="s">
        <v>151</v>
      </c>
      <c r="B19" s="113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</row>
    <row r="20" spans="1:13" ht="12.75">
      <c r="A20" s="116"/>
      <c r="B20" s="116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</row>
  </sheetData>
  <mergeCells count="8">
    <mergeCell ref="A20:M20"/>
    <mergeCell ref="K4:M4"/>
    <mergeCell ref="C4:E4"/>
    <mergeCell ref="A1:M1"/>
    <mergeCell ref="A3:M3"/>
    <mergeCell ref="G4:I4"/>
    <mergeCell ref="A19:M19"/>
    <mergeCell ref="A6:B6"/>
  </mergeCells>
  <printOptions/>
  <pageMargins left="0.7874015748031497" right="0.3937007874015748" top="1.1811023622047245" bottom="0.1968503937007874" header="0.5118110236220472" footer="0.5118110236220472"/>
  <pageSetup cellComments="asDisplayed" firstPageNumber="7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1" sqref="A1:P1"/>
    </sheetView>
  </sheetViews>
  <sheetFormatPr defaultColWidth="9.140625" defaultRowHeight="12.75"/>
  <cols>
    <col min="1" max="1" width="21.421875" style="0" customWidth="1"/>
    <col min="2" max="2" width="10.00390625" style="0" customWidth="1"/>
    <col min="3" max="3" width="1.7109375" style="0" customWidth="1"/>
    <col min="4" max="8" width="8.28125" style="0" customWidth="1"/>
    <col min="9" max="9" width="1.7109375" style="0" customWidth="1"/>
    <col min="10" max="10" width="6.7109375" style="0" customWidth="1"/>
    <col min="11" max="11" width="1.7109375" style="0" customWidth="1"/>
    <col min="12" max="12" width="3.7109375" style="0" customWidth="1"/>
    <col min="13" max="14" width="7.421875" style="0" customWidth="1"/>
    <col min="15" max="15" width="6.421875" style="0" customWidth="1"/>
    <col min="16" max="16" width="6.00390625" style="0" hidden="1" customWidth="1"/>
  </cols>
  <sheetData>
    <row r="1" spans="1:16" ht="27" customHeight="1">
      <c r="A1" s="110" t="s">
        <v>122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2.75" customHeight="1">
      <c r="A2" s="11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27" customHeight="1">
      <c r="A3" s="118" t="s">
        <v>60</v>
      </c>
      <c r="B3" s="119"/>
      <c r="C3" s="119"/>
      <c r="D3" s="119"/>
      <c r="E3" s="119"/>
      <c r="F3" s="119"/>
      <c r="G3" s="119"/>
      <c r="H3" s="119"/>
      <c r="I3" s="109"/>
      <c r="J3" s="109"/>
      <c r="K3" s="109"/>
      <c r="L3" s="109"/>
      <c r="M3" s="109"/>
      <c r="N3" s="109"/>
      <c r="O3" s="109"/>
      <c r="P3" s="109"/>
    </row>
    <row r="4" spans="1:16" ht="15.75" customHeight="1">
      <c r="A4" s="37" t="s">
        <v>7</v>
      </c>
      <c r="B4" s="44" t="s">
        <v>88</v>
      </c>
      <c r="C4" s="44"/>
      <c r="D4" s="44"/>
      <c r="E4" s="44"/>
      <c r="F4" s="44"/>
      <c r="G4" s="44"/>
      <c r="H4" s="44"/>
      <c r="I4" s="4"/>
      <c r="J4" s="81"/>
      <c r="K4" s="81"/>
      <c r="L4" s="81"/>
      <c r="M4" s="81"/>
      <c r="N4" s="81"/>
      <c r="O4" s="81"/>
      <c r="P4" s="81"/>
    </row>
    <row r="5" spans="1:16" ht="18" customHeight="1">
      <c r="A5" s="4"/>
      <c r="B5" s="47" t="s">
        <v>8</v>
      </c>
      <c r="C5" s="4"/>
      <c r="D5" s="117" t="s">
        <v>12</v>
      </c>
      <c r="E5" s="117"/>
      <c r="F5" s="36"/>
      <c r="G5" s="36"/>
      <c r="H5" s="36"/>
      <c r="I5" s="4"/>
      <c r="J5" s="47"/>
      <c r="K5" s="4"/>
      <c r="L5" s="81"/>
      <c r="M5" s="81"/>
      <c r="N5" s="4"/>
      <c r="O5" s="4"/>
      <c r="P5" s="4"/>
    </row>
    <row r="6" spans="1:16" ht="15.75" customHeight="1">
      <c r="A6" s="36"/>
      <c r="B6" s="32" t="s">
        <v>46</v>
      </c>
      <c r="C6" s="36"/>
      <c r="D6" s="32" t="s">
        <v>89</v>
      </c>
      <c r="E6" s="32" t="s">
        <v>71</v>
      </c>
      <c r="F6" s="32" t="s">
        <v>72</v>
      </c>
      <c r="G6" s="32" t="s">
        <v>73</v>
      </c>
      <c r="H6" s="32" t="s">
        <v>90</v>
      </c>
      <c r="I6" s="4"/>
      <c r="J6" s="47"/>
      <c r="K6" s="4"/>
      <c r="L6" s="47"/>
      <c r="M6" s="47"/>
      <c r="N6" s="47"/>
      <c r="O6" s="47"/>
      <c r="P6" s="47"/>
    </row>
    <row r="7" spans="1:16" ht="16.5" customHeight="1">
      <c r="A7" s="39" t="s">
        <v>76</v>
      </c>
      <c r="B7" s="3">
        <v>194041</v>
      </c>
      <c r="C7" s="9"/>
      <c r="D7" s="3">
        <v>0</v>
      </c>
      <c r="E7" s="3">
        <v>1275</v>
      </c>
      <c r="F7" s="3">
        <v>126593</v>
      </c>
      <c r="G7" s="3">
        <v>50875</v>
      </c>
      <c r="H7" s="3">
        <v>15298</v>
      </c>
      <c r="I7" s="4"/>
      <c r="J7" s="3"/>
      <c r="K7" s="3"/>
      <c r="L7" s="3"/>
      <c r="M7" s="3"/>
      <c r="N7" s="3"/>
      <c r="O7" s="3"/>
      <c r="P7" s="3"/>
    </row>
    <row r="8" spans="1:16" ht="12.75">
      <c r="A8" s="39" t="s">
        <v>78</v>
      </c>
      <c r="B8" s="3">
        <v>54715</v>
      </c>
      <c r="C8" s="9"/>
      <c r="D8" s="3">
        <v>0</v>
      </c>
      <c r="E8" s="3">
        <v>43</v>
      </c>
      <c r="F8" s="3">
        <v>37428</v>
      </c>
      <c r="G8" s="3">
        <v>15877</v>
      </c>
      <c r="H8" s="3">
        <v>1367</v>
      </c>
      <c r="I8" s="4"/>
      <c r="J8" s="3"/>
      <c r="K8" s="3"/>
      <c r="L8" s="3"/>
      <c r="M8" s="3"/>
      <c r="N8" s="3"/>
      <c r="O8" s="3"/>
      <c r="P8" s="3"/>
    </row>
    <row r="9" spans="1:16" ht="12.75">
      <c r="A9" s="39" t="s">
        <v>77</v>
      </c>
      <c r="B9" s="3">
        <v>12152</v>
      </c>
      <c r="C9" s="9"/>
      <c r="D9" s="3">
        <v>0</v>
      </c>
      <c r="E9" s="3">
        <v>3</v>
      </c>
      <c r="F9" s="3">
        <v>7063</v>
      </c>
      <c r="G9" s="3">
        <v>4896</v>
      </c>
      <c r="H9" s="3">
        <v>190</v>
      </c>
      <c r="I9" s="4"/>
      <c r="J9" s="3"/>
      <c r="K9" s="3"/>
      <c r="L9" s="3"/>
      <c r="M9" s="3"/>
      <c r="N9" s="3"/>
      <c r="O9" s="3"/>
      <c r="P9" s="3"/>
    </row>
    <row r="10" spans="1:20" ht="12.75">
      <c r="A10" s="39" t="s">
        <v>126</v>
      </c>
      <c r="B10" s="3">
        <v>4835</v>
      </c>
      <c r="C10" s="9"/>
      <c r="D10" s="3">
        <v>0</v>
      </c>
      <c r="E10" s="3">
        <v>0</v>
      </c>
      <c r="F10" s="3">
        <v>2497</v>
      </c>
      <c r="G10" s="3">
        <v>2307</v>
      </c>
      <c r="H10" s="91">
        <v>31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16" ht="12.75">
      <c r="A11" s="39" t="s">
        <v>81</v>
      </c>
      <c r="B11" s="3">
        <v>389</v>
      </c>
      <c r="C11" s="9"/>
      <c r="D11" s="3">
        <v>0</v>
      </c>
      <c r="E11" s="3">
        <v>0</v>
      </c>
      <c r="F11" s="3">
        <v>186</v>
      </c>
      <c r="G11" s="3">
        <v>203</v>
      </c>
      <c r="H11" s="3">
        <v>0</v>
      </c>
      <c r="I11" s="4"/>
      <c r="J11" s="3"/>
      <c r="K11" s="3"/>
      <c r="L11" s="3"/>
      <c r="M11" s="3"/>
      <c r="N11" s="3"/>
      <c r="O11" s="3"/>
      <c r="P11" s="3"/>
    </row>
    <row r="12" spans="1:16" ht="12.75">
      <c r="A12" s="39" t="s">
        <v>82</v>
      </c>
      <c r="B12" s="3">
        <v>137</v>
      </c>
      <c r="C12" s="9"/>
      <c r="D12" s="3">
        <v>0</v>
      </c>
      <c r="E12" s="3">
        <v>0</v>
      </c>
      <c r="F12" s="3">
        <v>56</v>
      </c>
      <c r="G12" s="3">
        <v>81</v>
      </c>
      <c r="H12" s="3">
        <v>0</v>
      </c>
      <c r="I12" s="4"/>
      <c r="J12" s="3"/>
      <c r="K12" s="3"/>
      <c r="L12" s="3"/>
      <c r="M12" s="3"/>
      <c r="N12" s="3"/>
      <c r="O12" s="3"/>
      <c r="P12" s="3"/>
    </row>
    <row r="13" spans="1:16" ht="12.75">
      <c r="A13" s="39" t="s">
        <v>83</v>
      </c>
      <c r="B13" s="3">
        <v>48</v>
      </c>
      <c r="C13" s="9"/>
      <c r="D13" s="3">
        <v>0</v>
      </c>
      <c r="E13" s="3">
        <v>0</v>
      </c>
      <c r="F13" s="3">
        <v>21</v>
      </c>
      <c r="G13" s="3">
        <v>27</v>
      </c>
      <c r="H13" s="3">
        <v>0</v>
      </c>
      <c r="I13" s="4"/>
      <c r="J13" s="3"/>
      <c r="K13" s="3"/>
      <c r="L13" s="3"/>
      <c r="M13" s="3"/>
      <c r="N13" s="3"/>
      <c r="O13" s="3"/>
      <c r="P13" s="3"/>
    </row>
    <row r="14" spans="1:16" ht="12.75">
      <c r="A14" s="39" t="s">
        <v>84</v>
      </c>
      <c r="B14" s="3">
        <v>18</v>
      </c>
      <c r="C14" s="9"/>
      <c r="D14" s="3">
        <v>0</v>
      </c>
      <c r="E14" s="3">
        <v>0</v>
      </c>
      <c r="F14" s="3">
        <v>3</v>
      </c>
      <c r="G14" s="3">
        <v>15</v>
      </c>
      <c r="H14" s="2">
        <v>0</v>
      </c>
      <c r="I14" s="4"/>
      <c r="J14" s="3"/>
      <c r="K14" s="3"/>
      <c r="L14" s="3"/>
      <c r="M14" s="3"/>
      <c r="N14" s="3"/>
      <c r="O14" s="3"/>
      <c r="P14" s="2"/>
    </row>
    <row r="15" spans="1:16" ht="12.75">
      <c r="A15" s="39" t="s">
        <v>85</v>
      </c>
      <c r="B15" s="3">
        <v>3</v>
      </c>
      <c r="C15" s="9"/>
      <c r="D15" s="2">
        <v>0</v>
      </c>
      <c r="E15" s="3">
        <v>0</v>
      </c>
      <c r="F15" s="3">
        <v>0</v>
      </c>
      <c r="G15" s="3">
        <v>3</v>
      </c>
      <c r="H15" s="2">
        <v>0</v>
      </c>
      <c r="I15" s="4"/>
      <c r="J15" s="3"/>
      <c r="K15" s="3"/>
      <c r="L15" s="2"/>
      <c r="M15" s="3"/>
      <c r="N15" s="3"/>
      <c r="O15" s="3"/>
      <c r="P15" s="2"/>
    </row>
    <row r="16" spans="1:16" ht="12.75">
      <c r="A16" s="39" t="s">
        <v>86</v>
      </c>
      <c r="B16" s="3">
        <f>D16+E16+F16+G16+H16</f>
        <v>0</v>
      </c>
      <c r="C16" s="21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4"/>
      <c r="J16" s="3"/>
      <c r="K16" s="2"/>
      <c r="L16" s="2"/>
      <c r="M16" s="2"/>
      <c r="N16" s="2"/>
      <c r="O16" s="2"/>
      <c r="P16" s="2"/>
    </row>
    <row r="17" spans="1:16" ht="15" customHeight="1">
      <c r="A17" s="40" t="s">
        <v>6</v>
      </c>
      <c r="B17" s="34">
        <f>SUM(B7:B16)</f>
        <v>266338</v>
      </c>
      <c r="C17" s="34"/>
      <c r="D17" s="34">
        <f>SUM(D7:D16)</f>
        <v>0</v>
      </c>
      <c r="E17" s="34">
        <f>SUM(E7:E16)</f>
        <v>1321</v>
      </c>
      <c r="F17" s="34">
        <f>SUM(F7:F16)</f>
        <v>173847</v>
      </c>
      <c r="G17" s="34">
        <f>SUM(G7:G16)</f>
        <v>74284</v>
      </c>
      <c r="H17" s="34">
        <f>SUM(H7:H16)</f>
        <v>16886</v>
      </c>
      <c r="I17" s="4"/>
      <c r="J17" s="5"/>
      <c r="K17" s="5"/>
      <c r="L17" s="5"/>
      <c r="M17" s="5"/>
      <c r="N17" s="5"/>
      <c r="O17" s="5"/>
      <c r="P17" s="5"/>
    </row>
    <row r="18" spans="1:16" ht="24" customHeight="1">
      <c r="A18" s="16"/>
      <c r="B18" s="5"/>
      <c r="C18" s="5"/>
      <c r="D18" s="5"/>
      <c r="E18" s="4"/>
      <c r="F18" s="4"/>
      <c r="G18" s="4"/>
      <c r="H18" s="4"/>
      <c r="I18" s="4"/>
      <c r="J18" s="5"/>
      <c r="K18" s="5"/>
      <c r="L18" s="5"/>
      <c r="M18" s="5"/>
      <c r="N18" s="5"/>
      <c r="O18" s="5"/>
      <c r="P18" s="5"/>
    </row>
    <row r="19" spans="1:16" ht="26.25" customHeight="1">
      <c r="A19" s="121" t="s">
        <v>127</v>
      </c>
      <c r="B19" s="116"/>
      <c r="C19" s="116"/>
      <c r="D19" s="116"/>
      <c r="E19" s="116"/>
      <c r="F19" s="116"/>
      <c r="G19" s="116"/>
      <c r="H19" s="116"/>
      <c r="I19" s="4"/>
      <c r="J19" s="5"/>
      <c r="K19" s="5"/>
      <c r="L19" s="5"/>
      <c r="M19" s="5"/>
      <c r="N19" s="5"/>
      <c r="O19" s="5"/>
      <c r="P19" s="5"/>
    </row>
  </sheetData>
  <mergeCells count="5">
    <mergeCell ref="A19:H19"/>
    <mergeCell ref="D5:E5"/>
    <mergeCell ref="A1:P1"/>
    <mergeCell ref="A3:P3"/>
    <mergeCell ref="A2:P2"/>
  </mergeCells>
  <printOptions/>
  <pageMargins left="0.7874015748031497" right="0.3937007874015748" top="1.1811023622047245" bottom="0.1968503937007874" header="0.5118110236220472" footer="0.5118110236220472"/>
  <pageSetup cellComments="asDisplayed" firstPageNumber="7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1" sqref="A1:M1"/>
    </sheetView>
  </sheetViews>
  <sheetFormatPr defaultColWidth="9.140625" defaultRowHeight="12.75"/>
  <cols>
    <col min="1" max="1" width="21.57421875" style="0" customWidth="1"/>
    <col min="2" max="2" width="6.00390625" style="0" customWidth="1"/>
    <col min="3" max="4" width="6.7109375" style="0" customWidth="1"/>
    <col min="5" max="5" width="7.28125" style="0" customWidth="1"/>
    <col min="6" max="6" width="0.9921875" style="0" customWidth="1"/>
    <col min="7" max="8" width="6.7109375" style="0" customWidth="1"/>
    <col min="9" max="9" width="7.28125" style="0" customWidth="1"/>
    <col min="10" max="10" width="1.1484375" style="0" customWidth="1"/>
    <col min="11" max="12" width="6.7109375" style="0" customWidth="1"/>
    <col min="13" max="13" width="7.28125" style="0" customWidth="1"/>
  </cols>
  <sheetData>
    <row r="1" spans="1:13" ht="27" customHeight="1">
      <c r="A1" s="110" t="s">
        <v>141</v>
      </c>
      <c r="B1" s="110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2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.75" customHeight="1">
      <c r="A3" s="108" t="s">
        <v>142</v>
      </c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8" ht="15.75" customHeight="1">
      <c r="A4" s="37"/>
      <c r="B4" s="37"/>
      <c r="C4" s="124" t="s">
        <v>52</v>
      </c>
      <c r="D4" s="124"/>
      <c r="E4" s="124"/>
      <c r="F4" s="66"/>
      <c r="G4" s="124" t="s">
        <v>66</v>
      </c>
      <c r="H4" s="124"/>
      <c r="I4" s="124"/>
      <c r="J4" s="64"/>
      <c r="K4" s="123">
        <v>2009</v>
      </c>
      <c r="L4" s="124"/>
      <c r="M4" s="124"/>
      <c r="Q4" s="1"/>
      <c r="R4" s="17"/>
    </row>
    <row r="5" spans="1:18" ht="15.75" customHeight="1">
      <c r="A5" s="36"/>
      <c r="B5" s="36"/>
      <c r="C5" s="32" t="s">
        <v>5</v>
      </c>
      <c r="D5" s="32" t="s">
        <v>4</v>
      </c>
      <c r="E5" s="32" t="s">
        <v>6</v>
      </c>
      <c r="F5" s="65"/>
      <c r="G5" s="32" t="s">
        <v>5</v>
      </c>
      <c r="H5" s="32" t="s">
        <v>4</v>
      </c>
      <c r="I5" s="32" t="s">
        <v>6</v>
      </c>
      <c r="J5" s="32"/>
      <c r="K5" s="32" t="s">
        <v>5</v>
      </c>
      <c r="L5" s="32" t="s">
        <v>4</v>
      </c>
      <c r="M5" s="32" t="s">
        <v>6</v>
      </c>
      <c r="Q5" s="1"/>
      <c r="R5" s="17"/>
    </row>
    <row r="6" spans="1:18" ht="16.5" customHeight="1">
      <c r="A6" s="125" t="s">
        <v>69</v>
      </c>
      <c r="B6" s="125"/>
      <c r="C6" s="3"/>
      <c r="D6" s="3"/>
      <c r="E6" s="3"/>
      <c r="G6" s="3"/>
      <c r="H6" s="3"/>
      <c r="I6" s="29"/>
      <c r="J6" s="9"/>
      <c r="K6" s="3"/>
      <c r="L6" s="3"/>
      <c r="M6" s="29"/>
      <c r="R6" s="3"/>
    </row>
    <row r="7" spans="1:18" ht="12.75" customHeight="1">
      <c r="A7" s="2" t="s">
        <v>0</v>
      </c>
      <c r="B7" s="2"/>
      <c r="C7" s="91">
        <v>193972</v>
      </c>
      <c r="D7" s="91">
        <v>132230</v>
      </c>
      <c r="E7" s="91">
        <v>326202</v>
      </c>
      <c r="F7" s="29"/>
      <c r="G7" s="91">
        <v>176917</v>
      </c>
      <c r="H7" s="91">
        <v>118902</v>
      </c>
      <c r="I7" s="91">
        <v>295819</v>
      </c>
      <c r="J7" s="9"/>
      <c r="K7" s="3">
        <v>160565</v>
      </c>
      <c r="L7" s="3">
        <v>105773</v>
      </c>
      <c r="M7" s="3">
        <f>K7+L7</f>
        <v>266338</v>
      </c>
      <c r="R7" s="3"/>
    </row>
    <row r="8" spans="1:18" ht="25.5" customHeight="1">
      <c r="A8" s="126" t="s">
        <v>131</v>
      </c>
      <c r="B8" s="126"/>
      <c r="C8" s="92">
        <v>1134.125</v>
      </c>
      <c r="D8" s="92">
        <v>857.889</v>
      </c>
      <c r="E8" s="92">
        <v>1992.015</v>
      </c>
      <c r="F8" s="29"/>
      <c r="G8" s="92">
        <v>998.4</v>
      </c>
      <c r="H8" s="92">
        <v>733</v>
      </c>
      <c r="I8" s="92">
        <v>1731.4</v>
      </c>
      <c r="J8" s="9"/>
      <c r="K8" s="33">
        <v>926.899</v>
      </c>
      <c r="L8" s="33">
        <v>662.634</v>
      </c>
      <c r="M8" s="33">
        <f>K8+L8</f>
        <v>1589.533</v>
      </c>
      <c r="R8" s="3"/>
    </row>
    <row r="9" spans="1:18" ht="12.75" customHeight="1">
      <c r="A9" s="36" t="s">
        <v>132</v>
      </c>
      <c r="B9" s="36"/>
      <c r="C9" s="93">
        <v>5372</v>
      </c>
      <c r="D9" s="93">
        <v>5899</v>
      </c>
      <c r="E9" s="93">
        <v>5587</v>
      </c>
      <c r="F9" s="52"/>
      <c r="G9" s="93">
        <v>5643</v>
      </c>
      <c r="H9" s="93">
        <v>6164</v>
      </c>
      <c r="I9" s="93">
        <v>5853</v>
      </c>
      <c r="J9" s="12"/>
      <c r="K9" s="34">
        <v>5772.737</v>
      </c>
      <c r="L9" s="34">
        <v>6264.687</v>
      </c>
      <c r="M9" s="34">
        <v>5968.109</v>
      </c>
      <c r="R9" s="3"/>
    </row>
    <row r="10" spans="1:18" ht="24" customHeight="1">
      <c r="A10" s="84"/>
      <c r="B10" s="5"/>
      <c r="C10" s="3"/>
      <c r="D10" s="3"/>
      <c r="E10" s="3"/>
      <c r="G10" s="3"/>
      <c r="H10" s="3"/>
      <c r="I10" s="3"/>
      <c r="J10" s="9"/>
      <c r="K10" s="3"/>
      <c r="L10" s="3"/>
      <c r="M10" s="3"/>
      <c r="R10" s="3"/>
    </row>
    <row r="11" spans="1:18" ht="25.5" customHeight="1">
      <c r="A11" s="122" t="s">
        <v>70</v>
      </c>
      <c r="B11" s="122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R11" s="9"/>
    </row>
    <row r="12" spans="1:19" ht="12.75" customHeight="1">
      <c r="A12" s="67"/>
      <c r="B12" s="67"/>
      <c r="C12" s="5"/>
      <c r="D12" s="5"/>
      <c r="E12" s="5"/>
      <c r="F12" s="1"/>
      <c r="G12" s="15"/>
      <c r="H12" s="15"/>
      <c r="I12" s="15"/>
      <c r="J12" s="15"/>
      <c r="K12" s="5"/>
      <c r="L12" s="5"/>
      <c r="M12" s="5"/>
      <c r="N12" s="1"/>
      <c r="O12" s="1"/>
      <c r="P12" s="1"/>
      <c r="Q12" s="1"/>
      <c r="R12" s="5"/>
      <c r="S12" s="1"/>
    </row>
    <row r="13" spans="1:19" ht="15" customHeight="1">
      <c r="A13" s="68"/>
      <c r="B13" s="68"/>
      <c r="C13" s="5"/>
      <c r="D13" s="5"/>
      <c r="E13" s="5"/>
      <c r="F13" s="1"/>
      <c r="G13" s="5"/>
      <c r="H13" s="5"/>
      <c r="I13" s="5"/>
      <c r="J13" s="15"/>
      <c r="K13" s="5"/>
      <c r="L13" s="5"/>
      <c r="M13" s="5"/>
      <c r="N13" s="1"/>
      <c r="O13" s="1"/>
      <c r="P13" s="1"/>
      <c r="Q13" s="1"/>
      <c r="R13" s="5"/>
      <c r="S13" s="1"/>
    </row>
    <row r="14" spans="1:19" ht="12.75" customHeight="1">
      <c r="A14" s="68"/>
      <c r="B14" s="68"/>
      <c r="C14" s="5"/>
      <c r="D14" s="5"/>
      <c r="E14" s="5"/>
      <c r="F14" s="1"/>
      <c r="G14" s="5"/>
      <c r="H14" s="5"/>
      <c r="I14" s="5"/>
      <c r="J14" s="15"/>
      <c r="K14" s="5"/>
      <c r="L14" s="5"/>
      <c r="M14" s="5"/>
      <c r="N14" s="1"/>
      <c r="O14" s="1"/>
      <c r="P14" s="1"/>
      <c r="Q14" s="1"/>
      <c r="R14" s="5"/>
      <c r="S14" s="1"/>
    </row>
    <row r="15" spans="1:13" s="8" customFormat="1" ht="27" customHeight="1">
      <c r="A15" s="127" t="s">
        <v>133</v>
      </c>
      <c r="B15" s="127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</row>
    <row r="16" spans="1:13" s="8" customFormat="1" ht="12.75" customHeight="1">
      <c r="A16" s="127"/>
      <c r="B16" s="127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</row>
    <row r="17" spans="1:13" s="8" customFormat="1" ht="25.5" customHeight="1">
      <c r="A17" s="128" t="s">
        <v>134</v>
      </c>
      <c r="B17" s="12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ht="15.75" customHeight="1">
      <c r="A18" s="30" t="s">
        <v>129</v>
      </c>
      <c r="B18" s="30"/>
      <c r="C18" s="31">
        <v>2007</v>
      </c>
      <c r="D18" s="31"/>
      <c r="E18" s="31"/>
      <c r="F18" s="30"/>
      <c r="G18" s="31">
        <v>2008</v>
      </c>
      <c r="H18" s="31"/>
      <c r="I18" s="31"/>
      <c r="J18" s="30"/>
      <c r="K18" s="31">
        <v>2009</v>
      </c>
      <c r="L18" s="31"/>
      <c r="M18" s="31"/>
    </row>
    <row r="19" spans="1:13" ht="15.75" customHeight="1">
      <c r="A19" s="36"/>
      <c r="B19" s="36"/>
      <c r="C19" s="32" t="s">
        <v>5</v>
      </c>
      <c r="D19" s="32" t="s">
        <v>4</v>
      </c>
      <c r="E19" s="32" t="s">
        <v>6</v>
      </c>
      <c r="F19" s="32"/>
      <c r="G19" s="32" t="s">
        <v>5</v>
      </c>
      <c r="H19" s="32" t="s">
        <v>4</v>
      </c>
      <c r="I19" s="32" t="s">
        <v>6</v>
      </c>
      <c r="J19" s="32"/>
      <c r="K19" s="32" t="s">
        <v>5</v>
      </c>
      <c r="L19" s="32" t="s">
        <v>4</v>
      </c>
      <c r="M19" s="32" t="s">
        <v>6</v>
      </c>
    </row>
    <row r="20" spans="1:13" ht="16.5" customHeight="1">
      <c r="A20" s="129" t="s">
        <v>69</v>
      </c>
      <c r="B20" s="129"/>
      <c r="C20" s="3"/>
      <c r="D20" s="3"/>
      <c r="E20" s="3"/>
      <c r="F20" s="3"/>
      <c r="G20" s="3"/>
      <c r="H20" s="3"/>
      <c r="I20" s="3"/>
      <c r="J20" s="9"/>
      <c r="K20" s="3"/>
      <c r="L20" s="3"/>
      <c r="M20" s="3"/>
    </row>
    <row r="21" spans="1:13" ht="12" customHeight="1">
      <c r="A21" s="42" t="s">
        <v>91</v>
      </c>
      <c r="B21" s="42"/>
      <c r="C21" s="91">
        <v>3734</v>
      </c>
      <c r="D21" s="91">
        <v>3453</v>
      </c>
      <c r="E21" s="91">
        <f>C21+D21</f>
        <v>7187</v>
      </c>
      <c r="F21" s="3"/>
      <c r="G21" s="91">
        <v>3985</v>
      </c>
      <c r="H21" s="91">
        <v>3816</v>
      </c>
      <c r="I21" s="91">
        <f>G21+H21</f>
        <v>7801</v>
      </c>
      <c r="J21" s="9"/>
      <c r="K21" s="3">
        <v>3856</v>
      </c>
      <c r="L21" s="3">
        <v>3888</v>
      </c>
      <c r="M21" s="5">
        <f>K21+L21</f>
        <v>7744</v>
      </c>
    </row>
    <row r="22" spans="1:13" ht="12" customHeight="1">
      <c r="A22" s="42" t="s">
        <v>116</v>
      </c>
      <c r="B22" s="42"/>
      <c r="C22" s="3">
        <v>4713</v>
      </c>
      <c r="D22" s="3">
        <v>3591</v>
      </c>
      <c r="E22" s="3">
        <f>C22+D22</f>
        <v>8304</v>
      </c>
      <c r="F22" s="3"/>
      <c r="G22" s="91">
        <v>4115</v>
      </c>
      <c r="H22" s="91">
        <v>2897</v>
      </c>
      <c r="I22" s="3">
        <f>G22+H22</f>
        <v>7012</v>
      </c>
      <c r="J22" s="9"/>
      <c r="K22" s="3">
        <v>3780</v>
      </c>
      <c r="L22" s="3">
        <v>2592</v>
      </c>
      <c r="M22" s="5">
        <f>K22+L22</f>
        <v>6372</v>
      </c>
    </row>
    <row r="23" spans="1:13" ht="12" customHeight="1">
      <c r="A23" s="42" t="s">
        <v>115</v>
      </c>
      <c r="B23" s="42"/>
      <c r="C23" s="3">
        <v>6536</v>
      </c>
      <c r="D23" s="3">
        <v>4604</v>
      </c>
      <c r="E23" s="3">
        <f aca="true" t="shared" si="0" ref="E23:E34">C23+D23</f>
        <v>11140</v>
      </c>
      <c r="F23" s="3"/>
      <c r="G23" s="91">
        <v>5647</v>
      </c>
      <c r="H23" s="91">
        <v>4062</v>
      </c>
      <c r="I23" s="3">
        <f aca="true" t="shared" si="1" ref="I23:I34">G23+H23</f>
        <v>9709</v>
      </c>
      <c r="J23" s="9"/>
      <c r="K23" s="3">
        <v>4929</v>
      </c>
      <c r="L23" s="3">
        <v>3606</v>
      </c>
      <c r="M23" s="5">
        <f aca="true" t="shared" si="2" ref="M23:M33">K23+L23</f>
        <v>8535</v>
      </c>
    </row>
    <row r="24" spans="1:13" ht="12" customHeight="1">
      <c r="A24" s="42" t="s">
        <v>114</v>
      </c>
      <c r="B24" s="42"/>
      <c r="C24" s="3">
        <v>46975</v>
      </c>
      <c r="D24" s="3">
        <v>22730</v>
      </c>
      <c r="E24" s="3">
        <f t="shared" si="0"/>
        <v>69705</v>
      </c>
      <c r="F24" s="3"/>
      <c r="G24" s="91">
        <v>32680</v>
      </c>
      <c r="H24" s="91">
        <v>15705</v>
      </c>
      <c r="I24" s="3">
        <f t="shared" si="1"/>
        <v>48385</v>
      </c>
      <c r="J24" s="9"/>
      <c r="K24" s="3">
        <v>22235</v>
      </c>
      <c r="L24" s="3">
        <v>10999</v>
      </c>
      <c r="M24" s="5">
        <f t="shared" si="2"/>
        <v>33234</v>
      </c>
    </row>
    <row r="25" spans="1:13" ht="12" customHeight="1">
      <c r="A25" s="42" t="s">
        <v>113</v>
      </c>
      <c r="B25" s="42"/>
      <c r="C25" s="3">
        <f>2+53232</f>
        <v>53234</v>
      </c>
      <c r="D25" s="3">
        <f>1+29866</f>
        <v>29867</v>
      </c>
      <c r="E25" s="3">
        <f t="shared" si="0"/>
        <v>83101</v>
      </c>
      <c r="F25" s="3"/>
      <c r="G25" s="91">
        <f>3+54426</f>
        <v>54429</v>
      </c>
      <c r="H25" s="91">
        <f>2+29386</f>
        <v>29388</v>
      </c>
      <c r="I25" s="3">
        <f t="shared" si="1"/>
        <v>83817</v>
      </c>
      <c r="J25" s="9"/>
      <c r="K25" s="3">
        <v>53677</v>
      </c>
      <c r="L25" s="3">
        <v>27603</v>
      </c>
      <c r="M25" s="5">
        <f t="shared" si="2"/>
        <v>81280</v>
      </c>
    </row>
    <row r="26" spans="1:13" ht="12" customHeight="1">
      <c r="A26" s="42" t="s">
        <v>112</v>
      </c>
      <c r="B26" s="42"/>
      <c r="C26" s="3">
        <v>21142</v>
      </c>
      <c r="D26" s="3">
        <v>14996</v>
      </c>
      <c r="E26" s="3">
        <f t="shared" si="0"/>
        <v>36138</v>
      </c>
      <c r="F26" s="3"/>
      <c r="G26" s="91">
        <v>19891</v>
      </c>
      <c r="H26" s="91">
        <v>13102</v>
      </c>
      <c r="I26" s="3">
        <f t="shared" si="1"/>
        <v>32993</v>
      </c>
      <c r="J26" s="9"/>
      <c r="K26" s="3">
        <v>18651</v>
      </c>
      <c r="L26" s="3">
        <v>11383</v>
      </c>
      <c r="M26" s="5">
        <f t="shared" si="2"/>
        <v>30034</v>
      </c>
    </row>
    <row r="27" spans="1:13" ht="12" customHeight="1">
      <c r="A27" s="42" t="s">
        <v>111</v>
      </c>
      <c r="B27" s="42"/>
      <c r="C27" s="3">
        <f>1+15950</f>
        <v>15951</v>
      </c>
      <c r="D27" s="3">
        <v>12176</v>
      </c>
      <c r="E27" s="3">
        <f t="shared" si="0"/>
        <v>28127</v>
      </c>
      <c r="F27" s="3"/>
      <c r="G27" s="91">
        <v>14981</v>
      </c>
      <c r="H27" s="91">
        <v>10676</v>
      </c>
      <c r="I27" s="3">
        <f t="shared" si="1"/>
        <v>25657</v>
      </c>
      <c r="J27" s="9"/>
      <c r="K27" s="3">
        <v>13810</v>
      </c>
      <c r="L27" s="3">
        <v>9626</v>
      </c>
      <c r="M27" s="5">
        <f t="shared" si="2"/>
        <v>23436</v>
      </c>
    </row>
    <row r="28" spans="1:13" ht="12" customHeight="1">
      <c r="A28" s="42" t="s">
        <v>110</v>
      </c>
      <c r="B28" s="42"/>
      <c r="C28" s="3">
        <v>12303</v>
      </c>
      <c r="D28" s="3">
        <v>11940</v>
      </c>
      <c r="E28" s="3">
        <f t="shared" si="0"/>
        <v>24243</v>
      </c>
      <c r="F28" s="3"/>
      <c r="G28" s="91">
        <v>11740</v>
      </c>
      <c r="H28" s="91">
        <v>10425</v>
      </c>
      <c r="I28" s="3">
        <f t="shared" si="1"/>
        <v>22165</v>
      </c>
      <c r="J28" s="9"/>
      <c r="K28" s="3">
        <v>11043</v>
      </c>
      <c r="L28" s="3">
        <v>8937</v>
      </c>
      <c r="M28" s="5">
        <f t="shared" si="2"/>
        <v>19980</v>
      </c>
    </row>
    <row r="29" spans="1:13" ht="12" customHeight="1">
      <c r="A29" s="42" t="s">
        <v>109</v>
      </c>
      <c r="B29" s="42"/>
      <c r="C29" s="3">
        <v>8404</v>
      </c>
      <c r="D29" s="3">
        <v>9016</v>
      </c>
      <c r="E29" s="3">
        <f t="shared" si="0"/>
        <v>17420</v>
      </c>
      <c r="F29" s="3"/>
      <c r="G29" s="91">
        <v>8403</v>
      </c>
      <c r="H29" s="91">
        <v>9013</v>
      </c>
      <c r="I29" s="3">
        <f t="shared" si="1"/>
        <v>17416</v>
      </c>
      <c r="J29" s="9"/>
      <c r="K29" s="3">
        <v>8169</v>
      </c>
      <c r="L29" s="3">
        <v>8338</v>
      </c>
      <c r="M29" s="5">
        <f t="shared" si="2"/>
        <v>16507</v>
      </c>
    </row>
    <row r="30" spans="1:13" ht="12" customHeight="1">
      <c r="A30" s="42" t="s">
        <v>108</v>
      </c>
      <c r="B30" s="42"/>
      <c r="C30" s="3">
        <v>6046</v>
      </c>
      <c r="D30" s="3">
        <v>6105</v>
      </c>
      <c r="E30" s="3">
        <f t="shared" si="0"/>
        <v>12151</v>
      </c>
      <c r="F30" s="3"/>
      <c r="G30" s="91">
        <v>6031</v>
      </c>
      <c r="H30" s="91">
        <v>5919</v>
      </c>
      <c r="I30" s="3">
        <f t="shared" si="1"/>
        <v>11950</v>
      </c>
      <c r="J30" s="9"/>
      <c r="K30" s="3">
        <v>5815</v>
      </c>
      <c r="L30" s="3">
        <v>5556</v>
      </c>
      <c r="M30" s="5">
        <f t="shared" si="2"/>
        <v>11371</v>
      </c>
    </row>
    <row r="31" spans="1:13" ht="12" customHeight="1">
      <c r="A31" s="42" t="s">
        <v>93</v>
      </c>
      <c r="B31" s="42"/>
      <c r="C31" s="3">
        <v>11929</v>
      </c>
      <c r="D31" s="3">
        <v>11213</v>
      </c>
      <c r="E31" s="3">
        <f t="shared" si="0"/>
        <v>23142</v>
      </c>
      <c r="F31" s="3"/>
      <c r="G31" s="91">
        <v>11957</v>
      </c>
      <c r="H31" s="91">
        <v>11275</v>
      </c>
      <c r="I31" s="3">
        <f t="shared" si="1"/>
        <v>23232</v>
      </c>
      <c r="J31" s="9"/>
      <c r="K31" s="3">
        <v>11590</v>
      </c>
      <c r="L31" s="3">
        <v>10757</v>
      </c>
      <c r="M31" s="5">
        <f t="shared" si="2"/>
        <v>22347</v>
      </c>
    </row>
    <row r="32" spans="1:13" ht="12" customHeight="1">
      <c r="A32" s="42" t="s">
        <v>92</v>
      </c>
      <c r="B32" s="42"/>
      <c r="C32" s="3">
        <v>2320</v>
      </c>
      <c r="D32" s="3">
        <v>1943</v>
      </c>
      <c r="E32" s="3">
        <f t="shared" si="0"/>
        <v>4263</v>
      </c>
      <c r="F32" s="3"/>
      <c r="G32" s="91">
        <v>2301</v>
      </c>
      <c r="H32" s="91">
        <v>1984</v>
      </c>
      <c r="I32" s="3">
        <f t="shared" si="1"/>
        <v>4285</v>
      </c>
      <c r="J32" s="9"/>
      <c r="K32" s="3">
        <v>2248</v>
      </c>
      <c r="L32" s="3">
        <v>1837</v>
      </c>
      <c r="M32" s="5">
        <f t="shared" si="2"/>
        <v>4085</v>
      </c>
    </row>
    <row r="33" spans="1:13" ht="12" customHeight="1">
      <c r="A33" s="42" t="s">
        <v>94</v>
      </c>
      <c r="B33" s="42"/>
      <c r="C33" s="3">
        <v>535</v>
      </c>
      <c r="D33" s="3">
        <v>450</v>
      </c>
      <c r="E33" s="3">
        <f t="shared" si="0"/>
        <v>985</v>
      </c>
      <c r="F33" s="3"/>
      <c r="G33" s="91">
        <v>591</v>
      </c>
      <c r="H33" s="91">
        <v>473</v>
      </c>
      <c r="I33" s="3">
        <f t="shared" si="1"/>
        <v>1064</v>
      </c>
      <c r="J33" s="9"/>
      <c r="K33" s="3">
        <v>581</v>
      </c>
      <c r="L33" s="3">
        <v>464</v>
      </c>
      <c r="M33" s="5">
        <f t="shared" si="2"/>
        <v>1045</v>
      </c>
    </row>
    <row r="34" spans="1:13" ht="12" customHeight="1">
      <c r="A34" s="42" t="s">
        <v>128</v>
      </c>
      <c r="B34" s="42"/>
      <c r="C34" s="3">
        <v>150</v>
      </c>
      <c r="D34" s="3">
        <v>146</v>
      </c>
      <c r="E34" s="91">
        <f t="shared" si="0"/>
        <v>296</v>
      </c>
      <c r="F34" s="9"/>
      <c r="G34" s="91">
        <v>166</v>
      </c>
      <c r="H34" s="91">
        <v>167</v>
      </c>
      <c r="I34" s="3">
        <f t="shared" si="1"/>
        <v>333</v>
      </c>
      <c r="J34" s="9"/>
      <c r="K34" s="3">
        <v>181</v>
      </c>
      <c r="L34" s="3">
        <v>187</v>
      </c>
      <c r="M34" s="5">
        <f>K34+L34</f>
        <v>368</v>
      </c>
    </row>
    <row r="35" spans="1:14" ht="15.75" customHeight="1">
      <c r="A35" s="43" t="s">
        <v>6</v>
      </c>
      <c r="B35" s="43"/>
      <c r="C35" s="34">
        <f>SUM(C21:C34)</f>
        <v>193972</v>
      </c>
      <c r="D35" s="34">
        <f>SUM(D21:D34)</f>
        <v>132230</v>
      </c>
      <c r="E35" s="34">
        <f>SUM(E21:E34)</f>
        <v>326202</v>
      </c>
      <c r="F35" s="34"/>
      <c r="G35" s="34">
        <f>SUM(G21:G34)</f>
        <v>176917</v>
      </c>
      <c r="H35" s="34">
        <f>SUM(H21:H34)</f>
        <v>118902</v>
      </c>
      <c r="I35" s="34">
        <f>SUM(I21:I34)</f>
        <v>295819</v>
      </c>
      <c r="J35" s="12"/>
      <c r="K35" s="34">
        <f>SUM(K21:K34)</f>
        <v>160565</v>
      </c>
      <c r="L35" s="34">
        <f>SUM(L21:L34)</f>
        <v>105773</v>
      </c>
      <c r="M35" s="34">
        <f>SUM(M21:M34)</f>
        <v>266338</v>
      </c>
      <c r="N35" s="6"/>
    </row>
    <row r="36" spans="1:2" ht="24" customHeight="1">
      <c r="A36" s="83"/>
      <c r="B36" s="1"/>
    </row>
    <row r="37" spans="1:13" ht="60" customHeight="1">
      <c r="A37" s="113" t="s">
        <v>152</v>
      </c>
      <c r="B37" s="113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</sheetData>
  <mergeCells count="14">
    <mergeCell ref="A15:M15"/>
    <mergeCell ref="A16:M16"/>
    <mergeCell ref="A17:M17"/>
    <mergeCell ref="A37:M37"/>
    <mergeCell ref="A20:B20"/>
    <mergeCell ref="A11:M11"/>
    <mergeCell ref="A1:M1"/>
    <mergeCell ref="K4:M4"/>
    <mergeCell ref="C4:E4"/>
    <mergeCell ref="G4:I4"/>
    <mergeCell ref="A3:M3"/>
    <mergeCell ref="A2:M2"/>
    <mergeCell ref="A6:B6"/>
    <mergeCell ref="A8:B8"/>
  </mergeCells>
  <printOptions/>
  <pageMargins left="0.7874015748031497" right="0.3937007874015748" top="1.1811023622047245" bottom="0.1968503937007874" header="0.5118110236220472" footer="0.5118110236220472"/>
  <pageSetup cellComments="asDisplayed" firstPageNumber="7" useFirstPageNumber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A1" sqref="A1:P1"/>
    </sheetView>
  </sheetViews>
  <sheetFormatPr defaultColWidth="9.140625" defaultRowHeight="12.75"/>
  <cols>
    <col min="1" max="1" width="21.421875" style="0" customWidth="1"/>
    <col min="2" max="2" width="8.7109375" style="0" customWidth="1"/>
    <col min="3" max="3" width="1.7109375" style="0" customWidth="1"/>
    <col min="4" max="8" width="8.28125" style="0" customWidth="1"/>
    <col min="9" max="9" width="1.7109375" style="0" customWidth="1"/>
    <col min="10" max="10" width="6.28125" style="0" customWidth="1"/>
    <col min="11" max="11" width="1.7109375" style="0" customWidth="1"/>
    <col min="12" max="12" width="3.421875" style="0" customWidth="1"/>
    <col min="13" max="14" width="6.28125" style="0" customWidth="1"/>
    <col min="15" max="16" width="5.7109375" style="0" customWidth="1"/>
  </cols>
  <sheetData>
    <row r="1" spans="1:16" ht="27" customHeight="1">
      <c r="A1" s="131" t="s">
        <v>135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 customHeight="1">
      <c r="A2" s="131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25.5" customHeight="1">
      <c r="A3" s="116" t="s">
        <v>136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5.75" customHeight="1">
      <c r="A4" s="37" t="s">
        <v>129</v>
      </c>
      <c r="B4" s="44" t="s">
        <v>88</v>
      </c>
      <c r="C4" s="19"/>
      <c r="D4" s="19"/>
      <c r="E4" s="19"/>
      <c r="F4" s="19"/>
      <c r="G4" s="19"/>
      <c r="H4" s="19"/>
      <c r="I4" s="26"/>
      <c r="J4" s="81"/>
      <c r="K4" s="82"/>
      <c r="L4" s="82"/>
      <c r="M4" s="82"/>
      <c r="N4" s="81"/>
      <c r="O4" s="82"/>
      <c r="P4" s="82"/>
    </row>
    <row r="5" spans="1:16" ht="15.75" customHeight="1">
      <c r="A5" s="26"/>
      <c r="B5" s="45" t="s">
        <v>17</v>
      </c>
      <c r="C5" s="46"/>
      <c r="D5" s="41" t="s">
        <v>12</v>
      </c>
      <c r="E5" s="41"/>
      <c r="F5" s="41"/>
      <c r="G5" s="41"/>
      <c r="H5" s="41"/>
      <c r="I5" s="4"/>
      <c r="J5" s="47"/>
      <c r="K5" s="4"/>
      <c r="L5" s="4"/>
      <c r="M5" s="4"/>
      <c r="N5" s="4"/>
      <c r="O5" s="4"/>
      <c r="P5" s="4"/>
    </row>
    <row r="6" spans="1:16" ht="15.75" customHeight="1">
      <c r="A6" s="22"/>
      <c r="B6" s="32" t="s">
        <v>47</v>
      </c>
      <c r="C6" s="36"/>
      <c r="D6" s="32" t="s">
        <v>89</v>
      </c>
      <c r="E6" s="32" t="s">
        <v>71</v>
      </c>
      <c r="F6" s="32" t="s">
        <v>72</v>
      </c>
      <c r="G6" s="32" t="s">
        <v>73</v>
      </c>
      <c r="H6" s="32" t="s">
        <v>90</v>
      </c>
      <c r="I6" s="4"/>
      <c r="J6" s="47"/>
      <c r="K6" s="4"/>
      <c r="L6" s="47"/>
      <c r="M6" s="47"/>
      <c r="N6" s="47"/>
      <c r="O6" s="47"/>
      <c r="P6" s="47"/>
    </row>
    <row r="7" spans="1:16" ht="20.25" customHeight="1">
      <c r="A7" s="55" t="s">
        <v>95</v>
      </c>
      <c r="B7" s="3">
        <v>7744</v>
      </c>
      <c r="C7" s="3"/>
      <c r="D7" s="3">
        <v>0</v>
      </c>
      <c r="E7" s="3">
        <v>112</v>
      </c>
      <c r="F7" s="3">
        <v>1391</v>
      </c>
      <c r="G7" s="3">
        <v>1684</v>
      </c>
      <c r="H7" s="3">
        <v>4557</v>
      </c>
      <c r="I7" s="4"/>
      <c r="J7" s="5"/>
      <c r="K7" s="3"/>
      <c r="L7" s="3"/>
      <c r="M7" s="3"/>
      <c r="N7" s="3"/>
      <c r="O7" s="3"/>
      <c r="P7" s="3"/>
    </row>
    <row r="8" spans="1:16" ht="12.75">
      <c r="A8" s="42" t="s">
        <v>116</v>
      </c>
      <c r="B8" s="3">
        <v>6372</v>
      </c>
      <c r="C8" s="3"/>
      <c r="D8" s="3">
        <v>0</v>
      </c>
      <c r="E8" s="3">
        <v>111</v>
      </c>
      <c r="F8" s="3">
        <v>2940</v>
      </c>
      <c r="G8" s="3">
        <v>2792</v>
      </c>
      <c r="H8" s="3">
        <v>529</v>
      </c>
      <c r="I8" s="4"/>
      <c r="J8" s="5"/>
      <c r="K8" s="3"/>
      <c r="L8" s="3"/>
      <c r="M8" s="3"/>
      <c r="N8" s="3"/>
      <c r="O8" s="3"/>
      <c r="P8" s="3"/>
    </row>
    <row r="9" spans="1:16" ht="12.75">
      <c r="A9" s="42" t="s">
        <v>115</v>
      </c>
      <c r="B9" s="3">
        <v>8535</v>
      </c>
      <c r="C9" s="3"/>
      <c r="D9" s="3">
        <v>0</v>
      </c>
      <c r="E9" s="3">
        <v>75</v>
      </c>
      <c r="F9" s="3">
        <v>1781</v>
      </c>
      <c r="G9" s="3">
        <v>4665</v>
      </c>
      <c r="H9" s="3">
        <v>2014</v>
      </c>
      <c r="I9" s="4"/>
      <c r="J9" s="5"/>
      <c r="K9" s="3"/>
      <c r="L9" s="3"/>
      <c r="M9" s="3"/>
      <c r="N9" s="3"/>
      <c r="O9" s="3"/>
      <c r="P9" s="3"/>
    </row>
    <row r="10" spans="1:16" ht="12.75">
      <c r="A10" s="42" t="s">
        <v>114</v>
      </c>
      <c r="B10" s="3">
        <v>33234</v>
      </c>
      <c r="C10" s="3"/>
      <c r="D10" s="3">
        <v>0</v>
      </c>
      <c r="E10" s="3">
        <v>72</v>
      </c>
      <c r="F10" s="3">
        <v>16758</v>
      </c>
      <c r="G10" s="3">
        <v>14259</v>
      </c>
      <c r="H10" s="3">
        <v>2145</v>
      </c>
      <c r="I10" s="4"/>
      <c r="J10" s="5"/>
      <c r="K10" s="3"/>
      <c r="L10" s="3"/>
      <c r="M10" s="3"/>
      <c r="N10" s="3"/>
      <c r="O10" s="3"/>
      <c r="P10" s="3"/>
    </row>
    <row r="11" spans="1:16" ht="12.75">
      <c r="A11" s="42" t="s">
        <v>113</v>
      </c>
      <c r="B11" s="3">
        <v>81280</v>
      </c>
      <c r="C11" s="3"/>
      <c r="D11" s="3">
        <v>0</v>
      </c>
      <c r="E11" s="3">
        <v>944</v>
      </c>
      <c r="F11" s="3">
        <v>64945</v>
      </c>
      <c r="G11" s="3">
        <v>13353</v>
      </c>
      <c r="H11" s="3">
        <v>2038</v>
      </c>
      <c r="I11" s="4"/>
      <c r="J11" s="5"/>
      <c r="K11" s="3"/>
      <c r="L11" s="3"/>
      <c r="M11" s="3"/>
      <c r="N11" s="3"/>
      <c r="O11" s="3"/>
      <c r="P11" s="3"/>
    </row>
    <row r="12" spans="1:19" ht="12.75">
      <c r="A12" s="42" t="s">
        <v>146</v>
      </c>
      <c r="B12" s="3">
        <v>53470</v>
      </c>
      <c r="C12" s="3"/>
      <c r="D12" s="3">
        <v>0</v>
      </c>
      <c r="E12" s="3">
        <v>7</v>
      </c>
      <c r="F12" s="3">
        <v>38312</v>
      </c>
      <c r="G12" s="3">
        <v>13417</v>
      </c>
      <c r="H12" s="3">
        <v>1734</v>
      </c>
      <c r="I12" s="4"/>
      <c r="J12" s="5"/>
      <c r="K12" s="3"/>
      <c r="L12" s="3"/>
      <c r="M12" s="3"/>
      <c r="N12" s="3"/>
      <c r="O12" s="3"/>
      <c r="P12" s="3"/>
      <c r="Q12" s="3"/>
      <c r="R12" s="3"/>
      <c r="S12" s="3"/>
    </row>
    <row r="13" spans="1:16" ht="12.75">
      <c r="A13" s="42" t="s">
        <v>110</v>
      </c>
      <c r="B13" s="3">
        <v>19980</v>
      </c>
      <c r="C13" s="3"/>
      <c r="D13" s="3">
        <v>0</v>
      </c>
      <c r="E13" s="3">
        <v>0</v>
      </c>
      <c r="F13" s="3">
        <v>14436</v>
      </c>
      <c r="G13" s="3">
        <v>4900</v>
      </c>
      <c r="H13" s="3">
        <v>644</v>
      </c>
      <c r="I13" s="4"/>
      <c r="J13" s="5"/>
      <c r="K13" s="3"/>
      <c r="L13" s="3"/>
      <c r="M13" s="3"/>
      <c r="N13" s="3"/>
      <c r="O13" s="3"/>
      <c r="P13" s="3"/>
    </row>
    <row r="14" spans="1:16" ht="12.75">
      <c r="A14" s="42" t="s">
        <v>109</v>
      </c>
      <c r="B14" s="3">
        <v>16507</v>
      </c>
      <c r="C14" s="3"/>
      <c r="D14" s="3">
        <v>0</v>
      </c>
      <c r="E14" s="3">
        <v>0</v>
      </c>
      <c r="F14" s="3">
        <v>11865</v>
      </c>
      <c r="G14" s="3">
        <v>4110</v>
      </c>
      <c r="H14" s="3">
        <v>532</v>
      </c>
      <c r="I14" s="4"/>
      <c r="J14" s="5"/>
      <c r="K14" s="3"/>
      <c r="L14" s="3"/>
      <c r="M14" s="3"/>
      <c r="N14" s="3"/>
      <c r="O14" s="3"/>
      <c r="P14" s="2"/>
    </row>
    <row r="15" spans="1:16" ht="12.75">
      <c r="A15" s="42" t="s">
        <v>108</v>
      </c>
      <c r="B15" s="3">
        <v>11371</v>
      </c>
      <c r="C15" s="3"/>
      <c r="D15" s="3">
        <v>0</v>
      </c>
      <c r="E15" s="3">
        <v>0</v>
      </c>
      <c r="F15" s="3">
        <v>7674</v>
      </c>
      <c r="G15" s="3">
        <v>3255</v>
      </c>
      <c r="H15" s="3">
        <v>442</v>
      </c>
      <c r="I15" s="4"/>
      <c r="J15" s="5"/>
      <c r="K15" s="3"/>
      <c r="L15" s="3"/>
      <c r="M15" s="3"/>
      <c r="N15" s="3"/>
      <c r="O15" s="3"/>
      <c r="P15" s="2"/>
    </row>
    <row r="16" spans="1:16" ht="12.75">
      <c r="A16" s="42" t="s">
        <v>93</v>
      </c>
      <c r="B16" s="3">
        <v>22347</v>
      </c>
      <c r="C16" s="3"/>
      <c r="D16" s="3">
        <v>0</v>
      </c>
      <c r="E16" s="3">
        <v>0</v>
      </c>
      <c r="F16" s="3">
        <v>12601</v>
      </c>
      <c r="G16" s="3">
        <v>8408</v>
      </c>
      <c r="H16" s="3">
        <v>1338</v>
      </c>
      <c r="I16" s="4"/>
      <c r="J16" s="5"/>
      <c r="K16" s="3"/>
      <c r="L16" s="3"/>
      <c r="M16" s="3"/>
      <c r="N16" s="3"/>
      <c r="O16" s="3"/>
      <c r="P16" s="2"/>
    </row>
    <row r="17" spans="1:16" ht="12.75">
      <c r="A17" s="42" t="s">
        <v>92</v>
      </c>
      <c r="B17" s="3">
        <v>4085</v>
      </c>
      <c r="C17" s="3"/>
      <c r="D17" s="3">
        <v>0</v>
      </c>
      <c r="E17" s="3">
        <v>0</v>
      </c>
      <c r="F17" s="3">
        <v>1057</v>
      </c>
      <c r="G17" s="3">
        <v>2434</v>
      </c>
      <c r="H17" s="2">
        <v>594</v>
      </c>
      <c r="I17" s="4"/>
      <c r="J17" s="5"/>
      <c r="K17" s="3"/>
      <c r="L17" s="3"/>
      <c r="M17" s="3"/>
      <c r="N17" s="3"/>
      <c r="O17" s="3"/>
      <c r="P17" s="2"/>
    </row>
    <row r="18" spans="1:16" ht="12.75">
      <c r="A18" s="42" t="s">
        <v>94</v>
      </c>
      <c r="B18" s="3">
        <v>1045</v>
      </c>
      <c r="C18" s="3"/>
      <c r="D18" s="3">
        <v>0</v>
      </c>
      <c r="E18" s="3">
        <v>0</v>
      </c>
      <c r="F18" s="3">
        <v>81</v>
      </c>
      <c r="G18" s="3">
        <v>742</v>
      </c>
      <c r="H18" s="2">
        <v>222</v>
      </c>
      <c r="I18" s="4"/>
      <c r="J18" s="5"/>
      <c r="K18" s="3"/>
      <c r="L18" s="3"/>
      <c r="M18" s="3"/>
      <c r="N18" s="3"/>
      <c r="O18" s="3"/>
      <c r="P18" s="2"/>
    </row>
    <row r="19" spans="1:16" ht="12.75">
      <c r="A19" s="42" t="s">
        <v>128</v>
      </c>
      <c r="B19" s="3">
        <v>368</v>
      </c>
      <c r="C19" s="3"/>
      <c r="D19" s="3">
        <v>0</v>
      </c>
      <c r="E19" s="3">
        <v>0</v>
      </c>
      <c r="F19" s="3">
        <v>6</v>
      </c>
      <c r="G19" s="3">
        <v>265</v>
      </c>
      <c r="H19" s="2">
        <v>97</v>
      </c>
      <c r="I19" s="4"/>
      <c r="J19" s="5"/>
      <c r="K19" s="3"/>
      <c r="L19" s="3"/>
      <c r="M19" s="3"/>
      <c r="N19" s="3"/>
      <c r="O19" s="3"/>
      <c r="P19" s="2"/>
    </row>
    <row r="20" spans="1:17" ht="15" customHeight="1">
      <c r="A20" s="43" t="s">
        <v>6</v>
      </c>
      <c r="B20" s="34">
        <f>D20+E20+F20+G20+H20</f>
        <v>266338</v>
      </c>
      <c r="C20" s="34"/>
      <c r="D20" s="34">
        <f>SUM(D7:D19)</f>
        <v>0</v>
      </c>
      <c r="E20" s="34">
        <f>SUM(E7:E19)</f>
        <v>1321</v>
      </c>
      <c r="F20" s="34">
        <f>SUM(F7:F19)</f>
        <v>173847</v>
      </c>
      <c r="G20" s="34">
        <f>SUM(G7:G19)</f>
        <v>74284</v>
      </c>
      <c r="H20" s="34">
        <f>SUM(H7:H19)</f>
        <v>16886</v>
      </c>
      <c r="I20" s="4"/>
      <c r="J20" s="5"/>
      <c r="K20" s="5"/>
      <c r="L20" s="5"/>
      <c r="M20" s="5"/>
      <c r="N20" s="5"/>
      <c r="O20" s="5"/>
      <c r="P20" s="5"/>
      <c r="Q20" s="1"/>
    </row>
    <row r="21" spans="1:16" ht="24" customHeight="1">
      <c r="A21" s="16"/>
      <c r="B21" s="4"/>
      <c r="C21" s="5"/>
      <c r="D21" s="5"/>
      <c r="E21" s="4"/>
      <c r="F21" s="4"/>
      <c r="G21" s="4"/>
      <c r="H21" s="4"/>
      <c r="I21" s="4"/>
      <c r="J21" s="5"/>
      <c r="K21" s="5"/>
      <c r="L21" s="5"/>
      <c r="M21" s="5"/>
      <c r="N21" s="5"/>
      <c r="O21" s="5"/>
      <c r="P21" s="5"/>
    </row>
    <row r="22" spans="1:16" ht="48.75" customHeight="1">
      <c r="A22" s="113" t="s">
        <v>130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</sheetData>
  <mergeCells count="4">
    <mergeCell ref="A22:P22"/>
    <mergeCell ref="A1:P1"/>
    <mergeCell ref="A3:P3"/>
    <mergeCell ref="A2:P2"/>
  </mergeCells>
  <printOptions/>
  <pageMargins left="0.7874015748031497" right="0.5905511811023623" top="1.1811023622047245" bottom="0.1968503937007874" header="0.5118110236220472" footer="0.5118110236220472"/>
  <pageSetup cellComments="asDisplayed" firstPageNumber="7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:D1"/>
    </sheetView>
  </sheetViews>
  <sheetFormatPr defaultColWidth="9.140625" defaultRowHeight="12.75"/>
  <cols>
    <col min="1" max="1" width="21.421875" style="0" customWidth="1"/>
    <col min="2" max="2" width="7.57421875" style="0" customWidth="1"/>
    <col min="3" max="3" width="12.8515625" style="0" customWidth="1"/>
    <col min="4" max="4" width="12.28125" style="0" customWidth="1"/>
  </cols>
  <sheetData>
    <row r="1" spans="1:4" ht="27" customHeight="1">
      <c r="A1" s="131" t="s">
        <v>96</v>
      </c>
      <c r="B1" s="132"/>
      <c r="C1" s="132"/>
      <c r="D1" s="132"/>
    </row>
    <row r="2" spans="1:4" ht="12.75" customHeight="1">
      <c r="A2" s="131"/>
      <c r="B2" s="132"/>
      <c r="C2" s="132"/>
      <c r="D2" s="132"/>
    </row>
    <row r="3" spans="1:5" ht="25.5" customHeight="1">
      <c r="A3" s="116" t="s">
        <v>65</v>
      </c>
      <c r="B3" s="107"/>
      <c r="C3" s="107"/>
      <c r="D3" s="107"/>
      <c r="E3" s="18"/>
    </row>
    <row r="4" spans="1:4" ht="27" customHeight="1">
      <c r="A4" s="61" t="s">
        <v>67</v>
      </c>
      <c r="B4" s="62"/>
      <c r="C4" s="63" t="s">
        <v>44</v>
      </c>
      <c r="D4" s="24"/>
    </row>
    <row r="5" spans="1:4" ht="20.25" customHeight="1">
      <c r="A5" s="2" t="s">
        <v>63</v>
      </c>
      <c r="B5" s="29"/>
      <c r="C5" s="33">
        <v>1288.189</v>
      </c>
      <c r="D5" s="24"/>
    </row>
    <row r="6" spans="1:4" ht="20.25" customHeight="1">
      <c r="A6" s="2" t="s">
        <v>147</v>
      </c>
      <c r="B6" s="29"/>
      <c r="C6" s="33">
        <v>141.183</v>
      </c>
      <c r="D6" s="24"/>
    </row>
    <row r="7" spans="1:4" ht="20.25" customHeight="1">
      <c r="A7" s="2" t="s">
        <v>64</v>
      </c>
      <c r="B7" s="29"/>
      <c r="C7" s="33">
        <v>109.378</v>
      </c>
      <c r="D7" s="24"/>
    </row>
    <row r="8" spans="1:4" ht="20.25" customHeight="1">
      <c r="A8" s="36" t="s">
        <v>6</v>
      </c>
      <c r="B8" s="52"/>
      <c r="C8" s="98">
        <f>C5+C6+C7</f>
        <v>1538.75</v>
      </c>
      <c r="D8" s="24"/>
    </row>
    <row r="9" spans="1:3" ht="24" customHeight="1">
      <c r="A9" s="4"/>
      <c r="B9" s="1"/>
      <c r="C9" s="5"/>
    </row>
    <row r="10" ht="12.75">
      <c r="A10" s="21"/>
    </row>
    <row r="13" spans="1:5" ht="27" customHeight="1">
      <c r="A13" s="133" t="s">
        <v>143</v>
      </c>
      <c r="B13" s="133"/>
      <c r="C13" s="133"/>
      <c r="D13" s="133"/>
      <c r="E13" s="133"/>
    </row>
    <row r="14" spans="1:4" ht="12.75" customHeight="1">
      <c r="A14" s="131"/>
      <c r="B14" s="107"/>
      <c r="C14" s="107"/>
      <c r="D14" s="107"/>
    </row>
    <row r="15" spans="1:4" ht="25.5" customHeight="1">
      <c r="A15" s="116" t="s">
        <v>57</v>
      </c>
      <c r="B15" s="107"/>
      <c r="C15" s="107"/>
      <c r="D15" s="107"/>
    </row>
    <row r="16" spans="1:4" ht="27" customHeight="1">
      <c r="A16" s="61" t="s">
        <v>14</v>
      </c>
      <c r="B16" s="62"/>
      <c r="C16" s="63" t="s">
        <v>13</v>
      </c>
      <c r="D16" s="63" t="s">
        <v>15</v>
      </c>
    </row>
    <row r="17" spans="1:4" ht="20.25" customHeight="1">
      <c r="A17" s="55" t="s">
        <v>49</v>
      </c>
      <c r="B17" s="48"/>
      <c r="C17" s="56">
        <v>116985731</v>
      </c>
      <c r="D17" s="5">
        <v>2352022</v>
      </c>
    </row>
    <row r="18" spans="1:4" ht="20.25" customHeight="1">
      <c r="A18" s="55" t="s">
        <v>50</v>
      </c>
      <c r="B18" s="48"/>
      <c r="C18" s="56">
        <v>134460091</v>
      </c>
      <c r="D18" s="5">
        <v>2570212</v>
      </c>
    </row>
    <row r="19" spans="1:4" ht="20.25" customHeight="1">
      <c r="A19" s="55" t="s">
        <v>51</v>
      </c>
      <c r="B19" s="48"/>
      <c r="C19" s="56">
        <v>117752779</v>
      </c>
      <c r="D19" s="5">
        <v>2146155</v>
      </c>
    </row>
    <row r="20" spans="1:4" ht="20.25" customHeight="1">
      <c r="A20" s="85">
        <v>2007</v>
      </c>
      <c r="B20" s="1"/>
      <c r="C20" s="86">
        <v>115084521</v>
      </c>
      <c r="D20" s="86">
        <v>2026504</v>
      </c>
    </row>
    <row r="21" spans="1:5" ht="20.25" customHeight="1">
      <c r="A21" s="80">
        <v>2008</v>
      </c>
      <c r="B21" s="65"/>
      <c r="C21" s="74">
        <v>109378104</v>
      </c>
      <c r="D21" s="97">
        <v>1845742</v>
      </c>
      <c r="E21" s="99"/>
    </row>
    <row r="22" ht="24" customHeight="1"/>
  </sheetData>
  <mergeCells count="6">
    <mergeCell ref="A14:D14"/>
    <mergeCell ref="A15:D15"/>
    <mergeCell ref="A1:D1"/>
    <mergeCell ref="A2:D2"/>
    <mergeCell ref="A3:D3"/>
    <mergeCell ref="A13:E13"/>
  </mergeCells>
  <printOptions/>
  <pageMargins left="0.7874015748031497" right="0.5905511811023623" top="1.1811023622047245" bottom="0.1968503937007874" header="0.5118110236220472" footer="0.5118110236220472"/>
  <pageSetup cellComments="asDisplayed" firstPageNumber="7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:R1"/>
    </sheetView>
  </sheetViews>
  <sheetFormatPr defaultColWidth="9.140625" defaultRowHeight="12.75"/>
  <cols>
    <col min="1" max="1" width="21.421875" style="0" customWidth="1"/>
    <col min="2" max="2" width="4.7109375" style="0" customWidth="1"/>
    <col min="3" max="3" width="3.7109375" style="0" customWidth="1"/>
    <col min="4" max="4" width="1.7109375" style="0" customWidth="1"/>
    <col min="5" max="5" width="6.28125" style="0" customWidth="1"/>
    <col min="6" max="6" width="3.7109375" style="11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6.28125" style="0" customWidth="1"/>
    <col min="12" max="12" width="3.7109375" style="0" customWidth="1"/>
    <col min="13" max="13" width="1.7109375" style="0" customWidth="1"/>
    <col min="14" max="14" width="6.28125" style="6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11" customWidth="1"/>
  </cols>
  <sheetData>
    <row r="1" spans="1:18" s="7" customFormat="1" ht="26.25" customHeight="1">
      <c r="A1" s="100" t="s">
        <v>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s="7" customFormat="1" ht="12.75" customHeight="1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s="7" customFormat="1" ht="24.75" customHeight="1">
      <c r="A3" s="134" t="s">
        <v>61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</row>
    <row r="4" spans="1:18" ht="15.75" customHeight="1">
      <c r="A4" s="37" t="s">
        <v>16</v>
      </c>
      <c r="B4" s="102" t="s">
        <v>11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ht="15.75" customHeight="1">
      <c r="A5" s="48"/>
      <c r="B5" s="103" t="s">
        <v>12</v>
      </c>
      <c r="C5" s="103"/>
      <c r="D5" s="103"/>
      <c r="E5" s="104"/>
      <c r="F5" s="104"/>
      <c r="G5" s="104"/>
      <c r="H5" s="103"/>
      <c r="I5" s="103"/>
      <c r="J5" s="103"/>
      <c r="K5" s="103"/>
      <c r="L5" s="103"/>
      <c r="M5" s="103"/>
      <c r="N5" s="105"/>
      <c r="O5" s="105"/>
      <c r="P5" s="4"/>
      <c r="Q5" s="105" t="s">
        <v>17</v>
      </c>
      <c r="R5" s="105"/>
    </row>
    <row r="6" spans="1:18" ht="15.75" customHeight="1">
      <c r="A6" s="48"/>
      <c r="B6" s="138" t="s">
        <v>89</v>
      </c>
      <c r="C6" s="138"/>
      <c r="D6" s="49"/>
      <c r="E6" s="138" t="s">
        <v>71</v>
      </c>
      <c r="F6" s="137"/>
      <c r="G6" s="49"/>
      <c r="H6" s="138" t="s">
        <v>72</v>
      </c>
      <c r="I6" s="138"/>
      <c r="J6" s="49"/>
      <c r="K6" s="138" t="s">
        <v>73</v>
      </c>
      <c r="L6" s="138"/>
      <c r="M6" s="49"/>
      <c r="N6" s="136" t="s">
        <v>90</v>
      </c>
      <c r="O6" s="137"/>
      <c r="P6" s="50"/>
      <c r="Q6" s="51"/>
      <c r="R6" s="90"/>
    </row>
    <row r="7" spans="1:18" ht="15.75" customHeight="1">
      <c r="A7" s="52"/>
      <c r="B7" s="32" t="s">
        <v>8</v>
      </c>
      <c r="C7" s="32" t="s">
        <v>9</v>
      </c>
      <c r="D7" s="32"/>
      <c r="E7" s="32" t="s">
        <v>8</v>
      </c>
      <c r="F7" s="53" t="s">
        <v>9</v>
      </c>
      <c r="G7" s="32"/>
      <c r="H7" s="32" t="s">
        <v>8</v>
      </c>
      <c r="I7" s="32" t="s">
        <v>9</v>
      </c>
      <c r="J7" s="32"/>
      <c r="K7" s="32" t="s">
        <v>8</v>
      </c>
      <c r="L7" s="32" t="s">
        <v>9</v>
      </c>
      <c r="M7" s="32"/>
      <c r="N7" s="54" t="s">
        <v>8</v>
      </c>
      <c r="O7" s="32" t="s">
        <v>9</v>
      </c>
      <c r="P7" s="32"/>
      <c r="Q7" s="32" t="s">
        <v>8</v>
      </c>
      <c r="R7" s="53" t="s">
        <v>9</v>
      </c>
    </row>
    <row r="8" spans="1:18" ht="20.25" customHeight="1">
      <c r="A8" s="4" t="s">
        <v>18</v>
      </c>
      <c r="B8" s="56">
        <v>0</v>
      </c>
      <c r="C8" s="57">
        <v>0</v>
      </c>
      <c r="D8" s="47"/>
      <c r="E8" s="56">
        <v>121</v>
      </c>
      <c r="F8" s="57">
        <f>E8/$E$26*100</f>
        <v>9.159727479182438</v>
      </c>
      <c r="G8" s="47"/>
      <c r="H8" s="56">
        <v>7447</v>
      </c>
      <c r="I8" s="57">
        <f aca="true" t="shared" si="0" ref="I8:I25">H8/$H$26*100</f>
        <v>4.283651716739432</v>
      </c>
      <c r="J8" s="47"/>
      <c r="K8" s="56">
        <v>6454</v>
      </c>
      <c r="L8" s="57">
        <f aca="true" t="shared" si="1" ref="L8:L24">K8/$K$26*100</f>
        <v>8.688277421786657</v>
      </c>
      <c r="M8" s="47"/>
      <c r="N8" s="56">
        <v>3907</v>
      </c>
      <c r="O8" s="57">
        <f aca="true" t="shared" si="2" ref="O8:O25">N8/$N$26*100</f>
        <v>23.13751036361483</v>
      </c>
      <c r="P8" s="47"/>
      <c r="Q8" s="56">
        <f>B8+E8+H8+K8+N8</f>
        <v>17929</v>
      </c>
      <c r="R8" s="57">
        <f aca="true" t="shared" si="3" ref="R8:R25">Q8/$Q$26*100</f>
        <v>6.731671785475599</v>
      </c>
    </row>
    <row r="9" spans="1:18" ht="12.75">
      <c r="A9" s="55" t="s">
        <v>45</v>
      </c>
      <c r="B9" s="5">
        <v>0</v>
      </c>
      <c r="C9" s="57">
        <v>0</v>
      </c>
      <c r="D9" s="4"/>
      <c r="E9" s="5">
        <v>109</v>
      </c>
      <c r="F9" s="57">
        <f aca="true" t="shared" si="4" ref="F9:F25">E9/$E$26*100</f>
        <v>8.251324753974263</v>
      </c>
      <c r="G9" s="4"/>
      <c r="H9" s="5">
        <v>4680</v>
      </c>
      <c r="I9" s="57">
        <f t="shared" si="0"/>
        <v>2.6920222954667032</v>
      </c>
      <c r="J9" s="2"/>
      <c r="K9" s="5">
        <v>3258</v>
      </c>
      <c r="L9" s="57">
        <f t="shared" si="1"/>
        <v>4.385870443164073</v>
      </c>
      <c r="M9" s="4"/>
      <c r="N9" s="5">
        <v>837</v>
      </c>
      <c r="O9" s="57">
        <f t="shared" si="2"/>
        <v>4.956768920999645</v>
      </c>
      <c r="P9" s="4"/>
      <c r="Q9" s="56">
        <f aca="true" t="shared" si="5" ref="Q9:Q24">B9+E9+H9+K9+N9</f>
        <v>8884</v>
      </c>
      <c r="R9" s="57">
        <f t="shared" si="3"/>
        <v>3.3356111407309506</v>
      </c>
    </row>
    <row r="10" spans="1:18" ht="12.75">
      <c r="A10" s="42" t="s">
        <v>120</v>
      </c>
      <c r="B10" s="3">
        <v>0</v>
      </c>
      <c r="C10" s="57">
        <v>0</v>
      </c>
      <c r="D10" s="2"/>
      <c r="E10" s="3">
        <v>52</v>
      </c>
      <c r="F10" s="57">
        <f t="shared" si="4"/>
        <v>3.936411809235428</v>
      </c>
      <c r="G10" s="2"/>
      <c r="H10" s="3">
        <v>2705</v>
      </c>
      <c r="I10" s="57">
        <f t="shared" si="0"/>
        <v>1.5559658780421866</v>
      </c>
      <c r="J10" s="2"/>
      <c r="K10" s="3">
        <v>1518</v>
      </c>
      <c r="L10" s="57">
        <f t="shared" si="1"/>
        <v>2.043508696354531</v>
      </c>
      <c r="M10" s="2"/>
      <c r="N10" s="3">
        <v>446</v>
      </c>
      <c r="O10" s="57">
        <f t="shared" si="2"/>
        <v>2.6412412649532158</v>
      </c>
      <c r="P10" s="2"/>
      <c r="Q10" s="56">
        <f t="shared" si="5"/>
        <v>4721</v>
      </c>
      <c r="R10" s="57">
        <f t="shared" si="3"/>
        <v>1.7725596798053602</v>
      </c>
    </row>
    <row r="11" spans="1:18" ht="12.75">
      <c r="A11" s="42" t="s">
        <v>119</v>
      </c>
      <c r="B11" s="3">
        <v>0</v>
      </c>
      <c r="C11" s="57">
        <v>0</v>
      </c>
      <c r="D11" s="2"/>
      <c r="E11" s="3">
        <v>37</v>
      </c>
      <c r="F11" s="57">
        <f t="shared" si="4"/>
        <v>2.8009084027252085</v>
      </c>
      <c r="G11" s="2"/>
      <c r="H11" s="3">
        <v>1661</v>
      </c>
      <c r="I11" s="57">
        <f t="shared" si="0"/>
        <v>0.9554378275149988</v>
      </c>
      <c r="J11" s="2"/>
      <c r="K11" s="3">
        <v>940</v>
      </c>
      <c r="L11" s="57">
        <f t="shared" si="1"/>
        <v>1.2654138172419365</v>
      </c>
      <c r="M11" s="2"/>
      <c r="N11" s="3">
        <v>289</v>
      </c>
      <c r="O11" s="57">
        <f t="shared" si="2"/>
        <v>1.7114769631647517</v>
      </c>
      <c r="P11" s="2"/>
      <c r="Q11" s="56">
        <f t="shared" si="5"/>
        <v>2927</v>
      </c>
      <c r="R11" s="57">
        <f t="shared" si="3"/>
        <v>1.0989794922241662</v>
      </c>
    </row>
    <row r="12" spans="1:18" ht="12.75">
      <c r="A12" s="42" t="s">
        <v>118</v>
      </c>
      <c r="B12" s="3">
        <v>0</v>
      </c>
      <c r="C12" s="57">
        <v>0</v>
      </c>
      <c r="D12" s="2"/>
      <c r="E12" s="3">
        <v>29</v>
      </c>
      <c r="F12" s="57">
        <f t="shared" si="4"/>
        <v>2.195306585919758</v>
      </c>
      <c r="G12" s="2"/>
      <c r="H12" s="3">
        <v>1626</v>
      </c>
      <c r="I12" s="57">
        <f t="shared" si="0"/>
        <v>0.9353051821429188</v>
      </c>
      <c r="J12" s="2"/>
      <c r="K12" s="3">
        <v>1097</v>
      </c>
      <c r="L12" s="57">
        <f t="shared" si="1"/>
        <v>1.4767648484195788</v>
      </c>
      <c r="M12" s="2"/>
      <c r="N12" s="3">
        <v>365</v>
      </c>
      <c r="O12" s="57">
        <f t="shared" si="2"/>
        <v>2.1615539500177663</v>
      </c>
      <c r="P12" s="2"/>
      <c r="Q12" s="56">
        <f t="shared" si="5"/>
        <v>3117</v>
      </c>
      <c r="R12" s="57">
        <f t="shared" si="3"/>
        <v>1.1703174162154855</v>
      </c>
    </row>
    <row r="13" spans="1:20" ht="12.75">
      <c r="A13" s="42" t="s">
        <v>117</v>
      </c>
      <c r="B13" s="3">
        <v>0</v>
      </c>
      <c r="C13" s="57">
        <v>0</v>
      </c>
      <c r="D13" s="2"/>
      <c r="E13" s="3">
        <v>66</v>
      </c>
      <c r="F13" s="57">
        <f t="shared" si="4"/>
        <v>4.996214988644966</v>
      </c>
      <c r="G13" s="2"/>
      <c r="H13" s="3">
        <v>3626</v>
      </c>
      <c r="I13" s="57">
        <f t="shared" si="0"/>
        <v>2.085742060547493</v>
      </c>
      <c r="J13" s="2"/>
      <c r="K13" s="3">
        <v>3373</v>
      </c>
      <c r="L13" s="57">
        <f t="shared" si="1"/>
        <v>4.540681708039417</v>
      </c>
      <c r="M13" s="2"/>
      <c r="N13" s="3">
        <v>1335</v>
      </c>
      <c r="O13" s="57">
        <f t="shared" si="2"/>
        <v>7.905957598010185</v>
      </c>
      <c r="P13" s="2"/>
      <c r="Q13" s="56">
        <f t="shared" si="5"/>
        <v>8400</v>
      </c>
      <c r="R13" s="57">
        <f t="shared" si="3"/>
        <v>3.1538871659320113</v>
      </c>
      <c r="T13" s="11"/>
    </row>
    <row r="14" spans="1:18" ht="12.75">
      <c r="A14" s="42" t="s">
        <v>99</v>
      </c>
      <c r="B14" s="3">
        <v>0</v>
      </c>
      <c r="C14" s="57">
        <v>0</v>
      </c>
      <c r="D14" s="2"/>
      <c r="E14" s="3">
        <v>72</v>
      </c>
      <c r="F14" s="57">
        <f t="shared" si="4"/>
        <v>5.4504163512490535</v>
      </c>
      <c r="G14" s="2"/>
      <c r="H14" s="3">
        <v>3622</v>
      </c>
      <c r="I14" s="57">
        <f t="shared" si="0"/>
        <v>2.083441186790684</v>
      </c>
      <c r="J14" s="2"/>
      <c r="K14" s="3">
        <v>3572</v>
      </c>
      <c r="L14" s="57">
        <f t="shared" si="1"/>
        <v>4.808572505519358</v>
      </c>
      <c r="M14" s="2"/>
      <c r="N14" s="3">
        <v>1440</v>
      </c>
      <c r="O14" s="57">
        <f t="shared" si="2"/>
        <v>8.527774487741324</v>
      </c>
      <c r="P14" s="2"/>
      <c r="Q14" s="56">
        <f t="shared" si="5"/>
        <v>8706</v>
      </c>
      <c r="R14" s="57">
        <f t="shared" si="3"/>
        <v>3.2687787698338204</v>
      </c>
    </row>
    <row r="15" spans="1:18" ht="12.75">
      <c r="A15" s="42" t="s">
        <v>98</v>
      </c>
      <c r="B15" s="3">
        <v>0</v>
      </c>
      <c r="C15" s="57">
        <v>0</v>
      </c>
      <c r="D15" s="2"/>
      <c r="E15" s="3">
        <v>79</v>
      </c>
      <c r="F15" s="57">
        <f t="shared" si="4"/>
        <v>5.980317940953823</v>
      </c>
      <c r="G15" s="2"/>
      <c r="H15" s="3">
        <v>3933</v>
      </c>
      <c r="I15" s="57">
        <f t="shared" si="0"/>
        <v>2.262334121382595</v>
      </c>
      <c r="J15" s="2"/>
      <c r="K15" s="3">
        <v>3332</v>
      </c>
      <c r="L15" s="57">
        <f t="shared" si="1"/>
        <v>4.485488126649076</v>
      </c>
      <c r="M15" s="2"/>
      <c r="N15" s="3">
        <v>1319</v>
      </c>
      <c r="O15" s="57">
        <f t="shared" si="2"/>
        <v>7.811204548146393</v>
      </c>
      <c r="P15" s="2"/>
      <c r="Q15" s="56">
        <f t="shared" si="5"/>
        <v>8663</v>
      </c>
      <c r="R15" s="57">
        <f t="shared" si="3"/>
        <v>3.252633871246311</v>
      </c>
    </row>
    <row r="16" spans="1:18" ht="12.75">
      <c r="A16" s="42" t="s">
        <v>100</v>
      </c>
      <c r="B16" s="3">
        <v>0</v>
      </c>
      <c r="C16" s="57">
        <v>0</v>
      </c>
      <c r="D16" s="2"/>
      <c r="E16" s="3">
        <v>63</v>
      </c>
      <c r="F16" s="57">
        <f t="shared" si="4"/>
        <v>4.769114307342922</v>
      </c>
      <c r="G16" s="2"/>
      <c r="H16" s="3">
        <v>5009</v>
      </c>
      <c r="I16" s="57">
        <f t="shared" si="0"/>
        <v>2.881269161964256</v>
      </c>
      <c r="J16" s="2"/>
      <c r="K16" s="3">
        <v>3891</v>
      </c>
      <c r="L16" s="57">
        <f t="shared" si="1"/>
        <v>5.238005492434441</v>
      </c>
      <c r="M16" s="2"/>
      <c r="N16" s="3">
        <v>1333</v>
      </c>
      <c r="O16" s="57">
        <f t="shared" si="2"/>
        <v>7.894113466777212</v>
      </c>
      <c r="P16" s="2"/>
      <c r="Q16" s="56">
        <f t="shared" si="5"/>
        <v>10296</v>
      </c>
      <c r="R16" s="57">
        <f t="shared" si="3"/>
        <v>3.865764554813808</v>
      </c>
    </row>
    <row r="17" spans="1:18" ht="12.75">
      <c r="A17" s="42" t="s">
        <v>101</v>
      </c>
      <c r="B17" s="3">
        <v>0</v>
      </c>
      <c r="C17" s="57">
        <v>0</v>
      </c>
      <c r="D17" s="2"/>
      <c r="E17" s="3">
        <v>107</v>
      </c>
      <c r="F17" s="57">
        <f t="shared" si="4"/>
        <v>8.0999242997729</v>
      </c>
      <c r="G17" s="2"/>
      <c r="H17" s="3">
        <v>7307</v>
      </c>
      <c r="I17" s="57">
        <f t="shared" si="0"/>
        <v>4.203121135251112</v>
      </c>
      <c r="J17" s="2"/>
      <c r="K17" s="3">
        <v>4386</v>
      </c>
      <c r="L17" s="57">
        <f t="shared" si="1"/>
        <v>5.904367023854397</v>
      </c>
      <c r="M17" s="2"/>
      <c r="N17" s="3">
        <v>1148</v>
      </c>
      <c r="O17" s="57">
        <f t="shared" si="2"/>
        <v>6.798531327727112</v>
      </c>
      <c r="P17" s="2"/>
      <c r="Q17" s="56">
        <f t="shared" si="5"/>
        <v>12948</v>
      </c>
      <c r="R17" s="57">
        <f t="shared" si="3"/>
        <v>4.861491788629486</v>
      </c>
    </row>
    <row r="18" spans="1:18" ht="12.75">
      <c r="A18" s="42" t="s">
        <v>102</v>
      </c>
      <c r="B18" s="3">
        <v>0</v>
      </c>
      <c r="C18" s="57">
        <v>0</v>
      </c>
      <c r="D18" s="2"/>
      <c r="E18" s="3">
        <v>114</v>
      </c>
      <c r="F18" s="57">
        <f t="shared" si="4"/>
        <v>8.629825889477669</v>
      </c>
      <c r="G18" s="2"/>
      <c r="H18" s="3">
        <v>8687</v>
      </c>
      <c r="I18" s="57">
        <f t="shared" si="0"/>
        <v>4.996922581350268</v>
      </c>
      <c r="J18" s="2"/>
      <c r="K18" s="3">
        <v>4603</v>
      </c>
      <c r="L18" s="57">
        <f t="shared" si="1"/>
        <v>6.19648914974961</v>
      </c>
      <c r="M18" s="2"/>
      <c r="N18" s="3">
        <v>866</v>
      </c>
      <c r="O18" s="57">
        <f t="shared" si="2"/>
        <v>5.128508823877769</v>
      </c>
      <c r="P18" s="2"/>
      <c r="Q18" s="56">
        <f t="shared" si="5"/>
        <v>14270</v>
      </c>
      <c r="R18" s="57">
        <v>6</v>
      </c>
    </row>
    <row r="19" spans="1:18" ht="12.75">
      <c r="A19" s="42" t="s">
        <v>103</v>
      </c>
      <c r="B19" s="3">
        <v>0</v>
      </c>
      <c r="C19" s="57">
        <v>0</v>
      </c>
      <c r="D19" s="2"/>
      <c r="E19" s="3">
        <v>110</v>
      </c>
      <c r="F19" s="57">
        <f t="shared" si="4"/>
        <v>8.327024981074944</v>
      </c>
      <c r="G19" s="2"/>
      <c r="H19" s="3">
        <v>10725</v>
      </c>
      <c r="I19" s="57">
        <f t="shared" si="0"/>
        <v>6.169217760444528</v>
      </c>
      <c r="J19" s="2"/>
      <c r="K19" s="3">
        <v>5026</v>
      </c>
      <c r="L19" s="57">
        <f t="shared" si="1"/>
        <v>6.765925367508481</v>
      </c>
      <c r="M19" s="2"/>
      <c r="N19" s="3">
        <v>804</v>
      </c>
      <c r="O19" s="57">
        <f t="shared" si="2"/>
        <v>4.7613407556555725</v>
      </c>
      <c r="P19" s="2"/>
      <c r="Q19" s="56">
        <f t="shared" si="5"/>
        <v>16665</v>
      </c>
      <c r="R19" s="57">
        <f t="shared" si="3"/>
        <v>6.2570868595544</v>
      </c>
    </row>
    <row r="20" spans="1:18" ht="12.75">
      <c r="A20" s="42" t="s">
        <v>104</v>
      </c>
      <c r="B20" s="3">
        <v>0</v>
      </c>
      <c r="C20" s="57">
        <v>0</v>
      </c>
      <c r="D20" s="2"/>
      <c r="E20" s="3">
        <v>75</v>
      </c>
      <c r="F20" s="57">
        <f t="shared" si="4"/>
        <v>5.677517032551098</v>
      </c>
      <c r="G20" s="2"/>
      <c r="H20" s="3">
        <v>12564</v>
      </c>
      <c r="I20" s="57">
        <f t="shared" si="0"/>
        <v>7.227044470137535</v>
      </c>
      <c r="J20" s="2"/>
      <c r="K20" s="3">
        <v>5583</v>
      </c>
      <c r="L20" s="57">
        <f t="shared" si="1"/>
        <v>7.515750363469927</v>
      </c>
      <c r="M20" s="2"/>
      <c r="N20" s="3">
        <v>640</v>
      </c>
      <c r="O20" s="57">
        <f t="shared" si="2"/>
        <v>3.7901219945516997</v>
      </c>
      <c r="P20" s="2"/>
      <c r="Q20" s="56">
        <f t="shared" si="5"/>
        <v>18862</v>
      </c>
      <c r="R20" s="57">
        <f t="shared" si="3"/>
        <v>7.081978538548761</v>
      </c>
    </row>
    <row r="21" spans="1:18" ht="12.75">
      <c r="A21" s="42" t="s">
        <v>105</v>
      </c>
      <c r="B21" s="3">
        <v>0</v>
      </c>
      <c r="C21" s="57">
        <v>0</v>
      </c>
      <c r="D21" s="2"/>
      <c r="E21" s="3">
        <v>68</v>
      </c>
      <c r="F21" s="57">
        <f t="shared" si="4"/>
        <v>5.1476154428463285</v>
      </c>
      <c r="G21" s="2"/>
      <c r="H21" s="3">
        <v>12030</v>
      </c>
      <c r="I21" s="57">
        <f t="shared" si="0"/>
        <v>6.919877823603514</v>
      </c>
      <c r="J21" s="2"/>
      <c r="K21" s="3">
        <v>5478</v>
      </c>
      <c r="L21" s="57">
        <f t="shared" si="1"/>
        <v>7.374400947714179</v>
      </c>
      <c r="M21" s="2"/>
      <c r="N21" s="3">
        <v>553</v>
      </c>
      <c r="O21" s="57">
        <f t="shared" si="2"/>
        <v>3.2749022859173276</v>
      </c>
      <c r="P21" s="2"/>
      <c r="Q21" s="56">
        <f t="shared" si="5"/>
        <v>18129</v>
      </c>
      <c r="R21" s="57">
        <f t="shared" si="3"/>
        <v>6.806764337045408</v>
      </c>
    </row>
    <row r="22" spans="1:18" ht="12.75">
      <c r="A22" s="42" t="s">
        <v>106</v>
      </c>
      <c r="B22" s="3">
        <v>0</v>
      </c>
      <c r="C22" s="57">
        <v>0</v>
      </c>
      <c r="D22" s="2"/>
      <c r="E22" s="3">
        <v>133</v>
      </c>
      <c r="F22" s="57">
        <f t="shared" si="4"/>
        <v>10.068130204390613</v>
      </c>
      <c r="G22" s="2"/>
      <c r="H22" s="3">
        <v>32863</v>
      </c>
      <c r="I22" s="57">
        <f t="shared" si="0"/>
        <v>18.90340356750476</v>
      </c>
      <c r="J22" s="2"/>
      <c r="K22" s="3">
        <v>12731</v>
      </c>
      <c r="L22" s="57">
        <f t="shared" si="1"/>
        <v>17.138280114156483</v>
      </c>
      <c r="M22" s="2"/>
      <c r="N22" s="3">
        <v>1084</v>
      </c>
      <c r="O22" s="57">
        <f t="shared" si="2"/>
        <v>6.419519128271942</v>
      </c>
      <c r="P22" s="2"/>
      <c r="Q22" s="79">
        <f t="shared" si="5"/>
        <v>46811</v>
      </c>
      <c r="R22" s="57">
        <f t="shared" si="3"/>
        <v>17.57578715767183</v>
      </c>
    </row>
    <row r="23" spans="1:18" ht="12.75">
      <c r="A23" s="42" t="s">
        <v>84</v>
      </c>
      <c r="B23" s="3">
        <v>0</v>
      </c>
      <c r="C23" s="57">
        <v>0</v>
      </c>
      <c r="D23" s="2"/>
      <c r="E23" s="3">
        <v>33</v>
      </c>
      <c r="F23" s="57">
        <v>3</v>
      </c>
      <c r="G23" s="2"/>
      <c r="H23" s="3">
        <v>17695</v>
      </c>
      <c r="I23" s="57">
        <f t="shared" si="0"/>
        <v>10.17849028168447</v>
      </c>
      <c r="J23" s="2"/>
      <c r="K23" s="3">
        <v>4200</v>
      </c>
      <c r="L23" s="57">
        <f t="shared" si="1"/>
        <v>5.653976630229928</v>
      </c>
      <c r="M23" s="2"/>
      <c r="N23" s="3">
        <v>245</v>
      </c>
      <c r="O23" s="57">
        <f t="shared" si="2"/>
        <v>1.4509060760393224</v>
      </c>
      <c r="P23" s="2"/>
      <c r="Q23" s="56">
        <f t="shared" si="5"/>
        <v>22173</v>
      </c>
      <c r="R23" s="57">
        <f t="shared" si="3"/>
        <v>8.325135729786963</v>
      </c>
    </row>
    <row r="24" spans="1:18" ht="12.75">
      <c r="A24" s="42" t="s">
        <v>85</v>
      </c>
      <c r="B24" s="3">
        <v>0</v>
      </c>
      <c r="C24" s="57">
        <v>0</v>
      </c>
      <c r="D24" s="2"/>
      <c r="E24" s="3">
        <v>49</v>
      </c>
      <c r="F24" s="57">
        <f t="shared" si="4"/>
        <v>3.709311127933384</v>
      </c>
      <c r="G24" s="2"/>
      <c r="H24" s="3">
        <v>30800</v>
      </c>
      <c r="I24" s="57">
        <f t="shared" si="0"/>
        <v>17.71672792743044</v>
      </c>
      <c r="J24" s="2"/>
      <c r="K24" s="3">
        <v>4123</v>
      </c>
      <c r="L24" s="57">
        <f t="shared" si="1"/>
        <v>5.550320392009047</v>
      </c>
      <c r="M24" s="2"/>
      <c r="N24" s="3">
        <v>219</v>
      </c>
      <c r="O24" s="57">
        <f t="shared" si="2"/>
        <v>1.2969323700106596</v>
      </c>
      <c r="P24" s="2"/>
      <c r="Q24" s="56">
        <f t="shared" si="5"/>
        <v>35191</v>
      </c>
      <c r="R24" s="57">
        <f t="shared" si="3"/>
        <v>13.21290991146588</v>
      </c>
    </row>
    <row r="25" spans="1:18" ht="12.75">
      <c r="A25" s="42" t="s">
        <v>107</v>
      </c>
      <c r="B25" s="2">
        <v>0</v>
      </c>
      <c r="C25" s="57">
        <v>0</v>
      </c>
      <c r="D25" s="2"/>
      <c r="E25" s="3">
        <v>4</v>
      </c>
      <c r="F25" s="57">
        <f t="shared" si="4"/>
        <v>0.3028009084027252</v>
      </c>
      <c r="G25" s="2"/>
      <c r="H25" s="3">
        <v>6867</v>
      </c>
      <c r="I25" s="57">
        <f t="shared" si="0"/>
        <v>3.950025022002105</v>
      </c>
      <c r="J25" s="2"/>
      <c r="K25" s="3">
        <v>719</v>
      </c>
      <c r="L25" s="57">
        <f>K25/$K$26*100</f>
        <v>0.9679069516988853</v>
      </c>
      <c r="M25" s="2"/>
      <c r="N25" s="3">
        <v>56</v>
      </c>
      <c r="O25" s="57">
        <f t="shared" si="2"/>
        <v>0.3316356745232737</v>
      </c>
      <c r="P25" s="2"/>
      <c r="Q25" s="56">
        <f>B25+E25+H25+K25+N25</f>
        <v>7646</v>
      </c>
      <c r="R25" s="57">
        <f t="shared" si="3"/>
        <v>2.870788246513828</v>
      </c>
    </row>
    <row r="26" spans="1:18" s="1" customFormat="1" ht="15.75" customHeight="1">
      <c r="A26" s="43" t="s">
        <v>6</v>
      </c>
      <c r="B26" s="34">
        <f>SUM(B8:B25)</f>
        <v>0</v>
      </c>
      <c r="C26" s="53">
        <f>SUM(C8:C25)</f>
        <v>0</v>
      </c>
      <c r="D26" s="36"/>
      <c r="E26" s="34">
        <f>SUM(E8:E25)</f>
        <v>1321</v>
      </c>
      <c r="F26" s="53">
        <v>100</v>
      </c>
      <c r="G26" s="36"/>
      <c r="H26" s="34">
        <f>SUM(H8:H25)</f>
        <v>173847</v>
      </c>
      <c r="I26" s="53">
        <f>SUM(I8:I25)</f>
        <v>100</v>
      </c>
      <c r="J26" s="36"/>
      <c r="K26" s="34">
        <f>SUM(K8:K25)</f>
        <v>74284</v>
      </c>
      <c r="L26" s="53">
        <f>SUM(L8:L25)</f>
        <v>100</v>
      </c>
      <c r="M26" s="36"/>
      <c r="N26" s="34">
        <f>SUM(N8:N25)</f>
        <v>16886</v>
      </c>
      <c r="O26" s="53">
        <f>SUM(O8:O25)</f>
        <v>99.99999999999999</v>
      </c>
      <c r="P26" s="36"/>
      <c r="Q26" s="34">
        <f>SUM(Q8:Q25)</f>
        <v>266338</v>
      </c>
      <c r="R26" s="53">
        <v>100</v>
      </c>
    </row>
    <row r="27" spans="6:18" s="1" customFormat="1" ht="24" customHeight="1">
      <c r="F27" s="94"/>
      <c r="N27" s="10"/>
      <c r="R27" s="94"/>
    </row>
  </sheetData>
  <mergeCells count="15">
    <mergeCell ref="N6:O6"/>
    <mergeCell ref="B6:C6"/>
    <mergeCell ref="E6:F6"/>
    <mergeCell ref="H6:I6"/>
    <mergeCell ref="K6:L6"/>
    <mergeCell ref="A1:R1"/>
    <mergeCell ref="B4:R4"/>
    <mergeCell ref="B5:D5"/>
    <mergeCell ref="E5:G5"/>
    <mergeCell ref="H5:J5"/>
    <mergeCell ref="K5:M5"/>
    <mergeCell ref="N5:O5"/>
    <mergeCell ref="Q5:R5"/>
    <mergeCell ref="A3:R3"/>
    <mergeCell ref="A2:R2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K1"/>
    </sheetView>
  </sheetViews>
  <sheetFormatPr defaultColWidth="9.140625" defaultRowHeight="12.75"/>
  <cols>
    <col min="1" max="1" width="21.421875" style="0" customWidth="1"/>
    <col min="2" max="2" width="4.7109375" style="0" customWidth="1"/>
    <col min="3" max="3" width="6.7109375" style="0" customWidth="1"/>
    <col min="4" max="4" width="3.7109375" style="0" customWidth="1"/>
    <col min="5" max="5" width="3.28125" style="0" customWidth="1"/>
    <col min="6" max="6" width="6.7109375" style="0" customWidth="1"/>
    <col min="7" max="7" width="3.7109375" style="0" customWidth="1"/>
    <col min="8" max="8" width="3.421875" style="0" customWidth="1"/>
    <col min="9" max="9" width="6.8515625" style="0" customWidth="1"/>
    <col min="10" max="10" width="4.7109375" style="0" customWidth="1"/>
    <col min="11" max="11" width="7.28125" style="0" customWidth="1"/>
    <col min="12" max="12" width="1.7109375" style="0" customWidth="1"/>
    <col min="13" max="14" width="7.28125" style="0" customWidth="1"/>
    <col min="15" max="15" width="1.7109375" style="0" customWidth="1"/>
    <col min="16" max="17" width="7.28125" style="0" customWidth="1"/>
  </cols>
  <sheetData>
    <row r="1" spans="1:11" s="7" customFormat="1" ht="26.25" customHeight="1">
      <c r="A1" s="131" t="s">
        <v>144</v>
      </c>
      <c r="B1" s="139"/>
      <c r="C1" s="139"/>
      <c r="D1" s="139"/>
      <c r="E1" s="139"/>
      <c r="F1" s="139"/>
      <c r="G1" s="139"/>
      <c r="H1" s="139"/>
      <c r="I1" s="139"/>
      <c r="J1" s="107"/>
      <c r="K1" s="107"/>
    </row>
    <row r="2" spans="1:11" s="7" customFormat="1" ht="12.75" customHeight="1">
      <c r="A2" s="131"/>
      <c r="B2" s="139"/>
      <c r="C2" s="139"/>
      <c r="D2" s="139"/>
      <c r="E2" s="139"/>
      <c r="F2" s="139"/>
      <c r="G2" s="139"/>
      <c r="H2" s="139"/>
      <c r="I2" s="139"/>
      <c r="J2" s="107"/>
      <c r="K2" s="107"/>
    </row>
    <row r="3" spans="1:11" s="7" customFormat="1" ht="25.5" customHeight="1">
      <c r="A3" s="116" t="s">
        <v>62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5.75" customHeight="1">
      <c r="A4" s="37" t="s">
        <v>16</v>
      </c>
      <c r="B4" s="58"/>
      <c r="C4" s="140" t="s">
        <v>11</v>
      </c>
      <c r="D4" s="140"/>
      <c r="E4" s="140"/>
      <c r="F4" s="140"/>
      <c r="G4" s="140"/>
      <c r="H4" s="140"/>
      <c r="I4" s="140"/>
      <c r="J4" s="140"/>
      <c r="K4" s="24"/>
    </row>
    <row r="5" spans="1:11" ht="15.75" customHeight="1">
      <c r="A5" s="48"/>
      <c r="B5" s="48"/>
      <c r="C5" s="141" t="s">
        <v>5</v>
      </c>
      <c r="D5" s="141"/>
      <c r="E5" s="59"/>
      <c r="F5" s="141" t="s">
        <v>4</v>
      </c>
      <c r="G5" s="141"/>
      <c r="H5" s="59"/>
      <c r="I5" s="141" t="s">
        <v>17</v>
      </c>
      <c r="J5" s="141"/>
      <c r="K5" s="24"/>
    </row>
    <row r="6" spans="1:11" ht="15.75" customHeight="1">
      <c r="A6" s="52"/>
      <c r="B6" s="52"/>
      <c r="C6" s="32" t="s">
        <v>8</v>
      </c>
      <c r="D6" s="32" t="s">
        <v>9</v>
      </c>
      <c r="E6" s="32"/>
      <c r="F6" s="32" t="s">
        <v>8</v>
      </c>
      <c r="G6" s="32" t="s">
        <v>9</v>
      </c>
      <c r="H6" s="32"/>
      <c r="I6" s="32" t="s">
        <v>8</v>
      </c>
      <c r="J6" s="32" t="s">
        <v>9</v>
      </c>
      <c r="K6" s="24"/>
    </row>
    <row r="7" spans="1:11" ht="20.25" customHeight="1">
      <c r="A7" s="4" t="s">
        <v>18</v>
      </c>
      <c r="B7" s="29"/>
      <c r="C7" s="56">
        <v>8491</v>
      </c>
      <c r="D7" s="3">
        <f>C7/$C$25*100</f>
        <v>5.288201040077227</v>
      </c>
      <c r="E7" s="56"/>
      <c r="F7" s="56">
        <v>9438</v>
      </c>
      <c r="G7" s="3">
        <f aca="true" t="shared" si="0" ref="G7:G24">F7/$F$25*100</f>
        <v>8.922882020931617</v>
      </c>
      <c r="H7" s="47"/>
      <c r="I7" s="56">
        <f>F7+C7</f>
        <v>17929</v>
      </c>
      <c r="J7" s="3">
        <f aca="true" t="shared" si="1" ref="J7:J24">I7/$I$25*100</f>
        <v>6.731671785475599</v>
      </c>
      <c r="K7" s="24"/>
    </row>
    <row r="8" spans="1:11" ht="12.75">
      <c r="A8" s="55" t="s">
        <v>45</v>
      </c>
      <c r="B8" s="29"/>
      <c r="C8" s="5">
        <v>3799</v>
      </c>
      <c r="D8" s="3">
        <f aca="true" t="shared" si="2" ref="D8:D24">C8/$C$25*100</f>
        <v>2.3660199919035905</v>
      </c>
      <c r="E8" s="4"/>
      <c r="F8" s="5">
        <v>5085</v>
      </c>
      <c r="G8" s="3">
        <f t="shared" si="0"/>
        <v>4.80746504306392</v>
      </c>
      <c r="H8" s="4"/>
      <c r="I8" s="56">
        <f aca="true" t="shared" si="3" ref="I8:I24">F8+C8</f>
        <v>8884</v>
      </c>
      <c r="J8" s="3">
        <f t="shared" si="1"/>
        <v>3.3356111407309506</v>
      </c>
      <c r="K8" s="24"/>
    </row>
    <row r="9" spans="1:11" ht="12.75">
      <c r="A9" s="42" t="s">
        <v>120</v>
      </c>
      <c r="B9" s="29"/>
      <c r="C9" s="3">
        <v>2620</v>
      </c>
      <c r="D9" s="3">
        <f t="shared" si="2"/>
        <v>1.6317379254507518</v>
      </c>
      <c r="E9" s="2"/>
      <c r="F9" s="3">
        <v>2101</v>
      </c>
      <c r="G9" s="3">
        <f t="shared" si="0"/>
        <v>1.9863292144498124</v>
      </c>
      <c r="H9" s="2"/>
      <c r="I9" s="56">
        <f t="shared" si="3"/>
        <v>4721</v>
      </c>
      <c r="J9" s="3">
        <f t="shared" si="1"/>
        <v>1.7725596798053602</v>
      </c>
      <c r="K9" s="24"/>
    </row>
    <row r="10" spans="1:11" ht="12.75">
      <c r="A10" s="42" t="s">
        <v>119</v>
      </c>
      <c r="B10" s="29"/>
      <c r="C10" s="3">
        <v>1664</v>
      </c>
      <c r="D10" s="3">
        <f t="shared" si="2"/>
        <v>1.036340422881699</v>
      </c>
      <c r="E10" s="2"/>
      <c r="F10" s="3">
        <v>1263</v>
      </c>
      <c r="G10" s="3">
        <f t="shared" si="0"/>
        <v>1.1940665387197111</v>
      </c>
      <c r="H10" s="2"/>
      <c r="I10" s="56">
        <f t="shared" si="3"/>
        <v>2927</v>
      </c>
      <c r="J10" s="3">
        <f t="shared" si="1"/>
        <v>1.0989794922241662</v>
      </c>
      <c r="K10" s="24"/>
    </row>
    <row r="11" spans="1:11" ht="12.75">
      <c r="A11" s="42" t="s">
        <v>118</v>
      </c>
      <c r="B11" s="29"/>
      <c r="C11" s="3">
        <v>1754</v>
      </c>
      <c r="D11" s="3">
        <f t="shared" si="2"/>
        <v>1.0923924890231371</v>
      </c>
      <c r="E11" s="2"/>
      <c r="F11" s="3">
        <v>1363</v>
      </c>
      <c r="G11" s="3">
        <f t="shared" si="0"/>
        <v>1.288608624129031</v>
      </c>
      <c r="H11" s="2"/>
      <c r="I11" s="56">
        <f t="shared" si="3"/>
        <v>3117</v>
      </c>
      <c r="J11" s="3">
        <f t="shared" si="1"/>
        <v>1.1703174162154855</v>
      </c>
      <c r="K11" s="24"/>
    </row>
    <row r="12" spans="1:11" ht="12.75">
      <c r="A12" s="42" t="s">
        <v>117</v>
      </c>
      <c r="B12" s="29"/>
      <c r="C12" s="3">
        <v>4861</v>
      </c>
      <c r="D12" s="3">
        <f t="shared" si="2"/>
        <v>3.0274343723725594</v>
      </c>
      <c r="E12" s="2"/>
      <c r="F12" s="3">
        <v>3539</v>
      </c>
      <c r="G12" s="3">
        <f t="shared" si="0"/>
        <v>3.3458444026358336</v>
      </c>
      <c r="H12" s="2"/>
      <c r="I12" s="56">
        <f t="shared" si="3"/>
        <v>8400</v>
      </c>
      <c r="J12" s="3">
        <f t="shared" si="1"/>
        <v>3.1538871659320113</v>
      </c>
      <c r="K12" s="24"/>
    </row>
    <row r="13" spans="1:11" ht="12.75">
      <c r="A13" s="42" t="s">
        <v>99</v>
      </c>
      <c r="B13" s="29"/>
      <c r="C13" s="3">
        <v>5572</v>
      </c>
      <c r="D13" s="3">
        <v>4</v>
      </c>
      <c r="E13" s="2"/>
      <c r="F13" s="3">
        <v>3134</v>
      </c>
      <c r="G13" s="3">
        <f t="shared" si="0"/>
        <v>2.9629489567280873</v>
      </c>
      <c r="H13" s="2"/>
      <c r="I13" s="56">
        <f t="shared" si="3"/>
        <v>8706</v>
      </c>
      <c r="J13" s="3">
        <f t="shared" si="1"/>
        <v>3.2687787698338204</v>
      </c>
      <c r="K13" s="24"/>
    </row>
    <row r="14" spans="1:11" ht="12.75">
      <c r="A14" s="42" t="s">
        <v>98</v>
      </c>
      <c r="B14" s="29"/>
      <c r="C14" s="3">
        <v>5919</v>
      </c>
      <c r="D14" s="3">
        <f t="shared" si="2"/>
        <v>3.6863575499019086</v>
      </c>
      <c r="E14" s="2"/>
      <c r="F14" s="3">
        <v>2744</v>
      </c>
      <c r="G14" s="3">
        <f t="shared" si="0"/>
        <v>2.59423482363174</v>
      </c>
      <c r="H14" s="2"/>
      <c r="I14" s="56">
        <f t="shared" si="3"/>
        <v>8663</v>
      </c>
      <c r="J14" s="3">
        <f t="shared" si="1"/>
        <v>3.252633871246311</v>
      </c>
      <c r="K14" s="24"/>
    </row>
    <row r="15" spans="1:11" ht="12.75">
      <c r="A15" s="42" t="s">
        <v>100</v>
      </c>
      <c r="B15" s="29"/>
      <c r="C15" s="3">
        <v>7045</v>
      </c>
      <c r="D15" s="3">
        <f t="shared" si="2"/>
        <v>4.387631177404789</v>
      </c>
      <c r="E15" s="2"/>
      <c r="F15" s="3">
        <v>3251</v>
      </c>
      <c r="G15" s="3">
        <f t="shared" si="0"/>
        <v>3.0735631966569916</v>
      </c>
      <c r="H15" s="2"/>
      <c r="I15" s="56">
        <f t="shared" si="3"/>
        <v>10296</v>
      </c>
      <c r="J15" s="3">
        <f t="shared" si="1"/>
        <v>3.865764554813808</v>
      </c>
      <c r="K15" s="24"/>
    </row>
    <row r="16" spans="1:11" ht="12.75">
      <c r="A16" s="42" t="s">
        <v>101</v>
      </c>
      <c r="B16" s="29"/>
      <c r="C16" s="3">
        <v>9498</v>
      </c>
      <c r="D16" s="3">
        <f t="shared" si="2"/>
        <v>5.915361380126429</v>
      </c>
      <c r="E16" s="2"/>
      <c r="F16" s="3">
        <v>3450</v>
      </c>
      <c r="G16" s="3">
        <f t="shared" si="0"/>
        <v>3.2617019466215385</v>
      </c>
      <c r="H16" s="2"/>
      <c r="I16" s="56">
        <f t="shared" si="3"/>
        <v>12948</v>
      </c>
      <c r="J16" s="3">
        <f t="shared" si="1"/>
        <v>4.861491788629486</v>
      </c>
      <c r="K16" s="24"/>
    </row>
    <row r="17" spans="1:11" ht="12.75">
      <c r="A17" s="42" t="s">
        <v>102</v>
      </c>
      <c r="B17" s="29"/>
      <c r="C17" s="3">
        <v>11040</v>
      </c>
      <c r="D17" s="3">
        <f t="shared" si="2"/>
        <v>6.875720113349734</v>
      </c>
      <c r="E17" s="2"/>
      <c r="F17" s="3">
        <v>3230</v>
      </c>
      <c r="G17" s="3">
        <f t="shared" si="0"/>
        <v>3.0537093587210347</v>
      </c>
      <c r="H17" s="2"/>
      <c r="I17" s="56">
        <f t="shared" si="3"/>
        <v>14270</v>
      </c>
      <c r="J17" s="3">
        <v>6</v>
      </c>
      <c r="K17" s="24"/>
    </row>
    <row r="18" spans="1:11" ht="12.75">
      <c r="A18" s="42" t="s">
        <v>103</v>
      </c>
      <c r="B18" s="29"/>
      <c r="C18" s="3">
        <v>13060</v>
      </c>
      <c r="D18" s="3">
        <f t="shared" si="2"/>
        <v>8.133777597857565</v>
      </c>
      <c r="E18" s="2"/>
      <c r="F18" s="3">
        <v>3605</v>
      </c>
      <c r="G18" s="3">
        <v>4</v>
      </c>
      <c r="H18" s="2"/>
      <c r="I18" s="56">
        <f t="shared" si="3"/>
        <v>16665</v>
      </c>
      <c r="J18" s="3">
        <f t="shared" si="1"/>
        <v>6.2570868595544</v>
      </c>
      <c r="K18" s="24"/>
    </row>
    <row r="19" spans="1:11" ht="12.75">
      <c r="A19" s="42" t="s">
        <v>104</v>
      </c>
      <c r="B19" s="29"/>
      <c r="C19" s="3">
        <v>14569</v>
      </c>
      <c r="D19" s="3">
        <f t="shared" si="2"/>
        <v>9.07358390682901</v>
      </c>
      <c r="E19" s="2"/>
      <c r="F19" s="3">
        <v>4293</v>
      </c>
      <c r="G19" s="3">
        <f t="shared" si="0"/>
        <v>4.058691726622106</v>
      </c>
      <c r="H19" s="2"/>
      <c r="I19" s="56">
        <f t="shared" si="3"/>
        <v>18862</v>
      </c>
      <c r="J19" s="3">
        <f t="shared" si="1"/>
        <v>7.081978538548761</v>
      </c>
      <c r="K19" s="24"/>
    </row>
    <row r="20" spans="1:11" ht="12.75">
      <c r="A20" s="42" t="s">
        <v>105</v>
      </c>
      <c r="B20" s="29"/>
      <c r="C20" s="3">
        <v>13649</v>
      </c>
      <c r="D20" s="3">
        <f t="shared" si="2"/>
        <v>8.500607230716533</v>
      </c>
      <c r="E20" s="2"/>
      <c r="F20" s="3">
        <v>4480</v>
      </c>
      <c r="G20" s="3">
        <f t="shared" si="0"/>
        <v>4.235485426337534</v>
      </c>
      <c r="H20" s="2"/>
      <c r="I20" s="56">
        <f t="shared" si="3"/>
        <v>18129</v>
      </c>
      <c r="J20" s="3">
        <f t="shared" si="1"/>
        <v>6.806764337045408</v>
      </c>
      <c r="K20" s="24"/>
    </row>
    <row r="21" spans="1:11" ht="12.75">
      <c r="A21" s="42" t="s">
        <v>106</v>
      </c>
      <c r="B21" s="29"/>
      <c r="C21" s="3">
        <v>31239</v>
      </c>
      <c r="D21" s="3">
        <f t="shared" si="2"/>
        <v>19.455672157693147</v>
      </c>
      <c r="E21" s="2"/>
      <c r="F21" s="3">
        <v>15572</v>
      </c>
      <c r="G21" s="3">
        <f t="shared" si="0"/>
        <v>14.722093539939305</v>
      </c>
      <c r="H21" s="2"/>
      <c r="I21" s="56">
        <f t="shared" si="3"/>
        <v>46811</v>
      </c>
      <c r="J21" s="3">
        <f t="shared" si="1"/>
        <v>17.57578715767183</v>
      </c>
      <c r="K21" s="24"/>
    </row>
    <row r="22" spans="1:11" ht="12.75">
      <c r="A22" s="42" t="s">
        <v>84</v>
      </c>
      <c r="B22" s="29"/>
      <c r="C22" s="3">
        <v>11381</v>
      </c>
      <c r="D22" s="3">
        <f t="shared" si="2"/>
        <v>7.0880951639522936</v>
      </c>
      <c r="E22" s="2"/>
      <c r="F22" s="3">
        <v>10792</v>
      </c>
      <c r="G22" s="3">
        <f t="shared" si="0"/>
        <v>10.202981857373809</v>
      </c>
      <c r="H22" s="2"/>
      <c r="I22" s="56">
        <f t="shared" si="3"/>
        <v>22173</v>
      </c>
      <c r="J22" s="3">
        <f t="shared" si="1"/>
        <v>8.325135729786963</v>
      </c>
      <c r="K22" s="24"/>
    </row>
    <row r="23" spans="1:11" ht="12.75">
      <c r="A23" s="42" t="s">
        <v>85</v>
      </c>
      <c r="B23" s="29"/>
      <c r="C23" s="3">
        <v>12645</v>
      </c>
      <c r="D23" s="3">
        <f t="shared" si="2"/>
        <v>7.875315292872045</v>
      </c>
      <c r="E23" s="2"/>
      <c r="F23" s="3">
        <v>22546</v>
      </c>
      <c r="G23" s="3">
        <f t="shared" si="0"/>
        <v>21.315458576385275</v>
      </c>
      <c r="H23" s="2"/>
      <c r="I23" s="56">
        <f t="shared" si="3"/>
        <v>35191</v>
      </c>
      <c r="J23" s="3">
        <f t="shared" si="1"/>
        <v>13.21290991146588</v>
      </c>
      <c r="K23" s="24"/>
    </row>
    <row r="24" spans="1:11" ht="12.75">
      <c r="A24" s="42" t="s">
        <v>107</v>
      </c>
      <c r="B24" s="29"/>
      <c r="C24" s="3">
        <v>1759</v>
      </c>
      <c r="D24" s="3">
        <f t="shared" si="2"/>
        <v>1.0955064926976614</v>
      </c>
      <c r="E24" s="2"/>
      <c r="F24" s="3">
        <v>5887</v>
      </c>
      <c r="G24" s="3">
        <f t="shared" si="0"/>
        <v>5.565692568046666</v>
      </c>
      <c r="H24" s="2"/>
      <c r="I24" s="56">
        <f t="shared" si="3"/>
        <v>7646</v>
      </c>
      <c r="J24" s="3">
        <f t="shared" si="1"/>
        <v>2.870788246513828</v>
      </c>
      <c r="K24" s="24"/>
    </row>
    <row r="25" spans="1:11" s="1" customFormat="1" ht="15.75" customHeight="1">
      <c r="A25" s="43" t="s">
        <v>6</v>
      </c>
      <c r="B25" s="52"/>
      <c r="C25" s="34">
        <f>SUM(C7:C24)</f>
        <v>160565</v>
      </c>
      <c r="D25" s="53">
        <v>100</v>
      </c>
      <c r="E25" s="36"/>
      <c r="F25" s="34">
        <f>SUM(F7:F24)</f>
        <v>105773</v>
      </c>
      <c r="G25" s="53">
        <v>100</v>
      </c>
      <c r="H25" s="36"/>
      <c r="I25" s="34">
        <f>SUM(I7:I24)</f>
        <v>266338</v>
      </c>
      <c r="J25" s="53">
        <v>100</v>
      </c>
      <c r="K25" s="27"/>
    </row>
    <row r="26" spans="4:10" s="1" customFormat="1" ht="24" customHeight="1">
      <c r="D26" s="96"/>
      <c r="G26" s="96"/>
      <c r="J26" s="96"/>
    </row>
  </sheetData>
  <mergeCells count="7">
    <mergeCell ref="A1:K1"/>
    <mergeCell ref="C4:J4"/>
    <mergeCell ref="C5:D5"/>
    <mergeCell ref="F5:G5"/>
    <mergeCell ref="I5:J5"/>
    <mergeCell ref="A3:K3"/>
    <mergeCell ref="A2:K2"/>
  </mergeCells>
  <printOptions/>
  <pageMargins left="0.7874015748031497" right="0.5905511811023623" top="1.1811023622047245" bottom="0.1968503937007874" header="0.5118110236220472" footer="0.5118110236220472"/>
  <pageSetup firstPageNumber="7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Olof Frænell</cp:lastModifiedBy>
  <cp:lastPrinted>2009-04-06T13:45:58Z</cp:lastPrinted>
  <dcterms:created xsi:type="dcterms:W3CDTF">2001-09-03T07:45:20Z</dcterms:created>
  <dcterms:modified xsi:type="dcterms:W3CDTF">2009-04-07T13:12:13Z</dcterms:modified>
  <cp:category/>
  <cp:version/>
  <cp:contentType/>
  <cp:contentStatus/>
</cp:coreProperties>
</file>