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5" windowWidth="8910" windowHeight="12900" activeTab="0"/>
  </bookViews>
  <sheets>
    <sheet name="1.1" sheetId="1" r:id="rId1"/>
    <sheet name="1.2" sheetId="2" r:id="rId2"/>
    <sheet name="1.3" sheetId="3" r:id="rId3"/>
    <sheet name="1.4" sheetId="4" r:id="rId4"/>
  </sheets>
  <definedNames>
    <definedName name="_xlnm.Print_Area" localSheetId="2">'1.3'!$A$2:$S$98</definedName>
    <definedName name="_xlnm.Print_Area" localSheetId="3">'1.4'!$A$1:$M$94</definedName>
  </definedNames>
  <calcPr fullCalcOnLoad="1"/>
</workbook>
</file>

<file path=xl/sharedStrings.xml><?xml version="1.0" encoding="utf-8"?>
<sst xmlns="http://schemas.openxmlformats.org/spreadsheetml/2006/main" count="406" uniqueCount="134">
  <si>
    <r>
      <t xml:space="preserve">Tabellförklaring
</t>
    </r>
    <r>
      <rPr>
        <sz val="8"/>
        <rFont val="Arial"/>
        <family val="2"/>
      </rPr>
      <t>Tabellen publiceras vid en senare tidpunkt än övriga tabeller i det statistiska meddelandet Beviljning av studiestöd 2008/09, som utkom den 11 november 2009.
Detta med anledning av att tabellen bygger på uppgifter från SCB:s högskoleregister vilka inte är tillgängliga förrän årsskiftet efter det läsår som redovisningen
gäller. Tabellen är ett resultat av en sambearbetning mellan SCB och CSN. 
Samtliga övernivåer är nettoräknade. Om en person finns på ”Forskare” så finns den inte på grundutbildning. Om en person finns på ”Studier mot yrkesexamen” 
så finns den inte på ”Kurser/övriga program". Däremot kan en person finnas på flera fakultetsrader och en annan på flera yrkesexamina. 
Antalet studiemedelstagare i CSN:s register överstiger antalet studerande med studiemedel i SCB:s register. Enligt CSN:s register har 239 406 studerande
i grundläggande högskoleutbildning inklusive basår samt forskarutbildning fått studiemedel. Skillnaden beror på flera faktorer.
–  Studiemedelstagare som går om en kurs finns inte med i SCB:s register.
–  Studiemedelstagare i sommarkurser hänförs huvudsakligen till en hösttermin i CSN:s register medan de är registrerade på vårterminen i SCB:s register.
–  I CSN:s data kan en person vara medräknad under två av kategorierna basår, grundläggande högskoleutbildning och forskare.
Ålder är räknad utifrån ålder 2008 oavsett om registreringen gäller höstterminen 2008 eller vårterminen 2009.
Studerande som bedriver studier på mindre än halvfart finns ej med i redovisningen fr.o.m. läsåret 2002/03.
Teknik och naturvetenskap är fr.o.m. läsåret 1997/98 särredovisat på dels området teknik, dels området naturvetenskap.
Tabellen har sekretessgranskats, vilket innebär att enskilda celler med antal mindre än 3 har ersatts med " och att summeringar har justerats.</t>
    </r>
  </si>
  <si>
    <t>Bidrag</t>
  </si>
  <si>
    <t>Studielån</t>
  </si>
  <si>
    <t>Totalt</t>
  </si>
  <si>
    <t>Studiestödsform</t>
  </si>
  <si>
    <t xml:space="preserve">Skolform
</t>
  </si>
  <si>
    <t>Studerande under 20 år</t>
  </si>
  <si>
    <t>Studerande 20 år och äldre</t>
  </si>
  <si>
    <t>Kvinnor</t>
  </si>
  <si>
    <t>Män</t>
  </si>
  <si>
    <t>Folkhögskola</t>
  </si>
  <si>
    <t>Kommunal och statlig vuxenutbildning</t>
  </si>
  <si>
    <r>
      <t>Totalt</t>
    </r>
    <r>
      <rPr>
        <sz val="8.5"/>
        <rFont val="Arial"/>
        <family val="2"/>
      </rPr>
      <t xml:space="preserve">
</t>
    </r>
  </si>
  <si>
    <t>Samtliga skolformer</t>
  </si>
  <si>
    <t>1               Översiktlig statistik</t>
  </si>
  <si>
    <t xml:space="preserve">                 Survey statistics</t>
  </si>
  <si>
    <t>.</t>
  </si>
  <si>
    <t xml:space="preserve">RG-bidrag
</t>
  </si>
  <si>
    <t>Studiehjälp</t>
  </si>
  <si>
    <t>-</t>
  </si>
  <si>
    <t>Studiemedel</t>
  </si>
  <si>
    <r>
      <t>Rg-bidrag</t>
    </r>
    <r>
      <rPr>
        <vertAlign val="superscript"/>
        <sz val="8.5"/>
        <rFont val="Arial"/>
        <family val="2"/>
      </rPr>
      <t>3</t>
    </r>
  </si>
  <si>
    <r>
      <t>Studiehjälp</t>
    </r>
    <r>
      <rPr>
        <vertAlign val="superscript"/>
        <sz val="8.5"/>
        <rFont val="Arial"/>
        <family val="2"/>
      </rPr>
      <t>2</t>
    </r>
    <r>
      <rPr>
        <sz val="8.5"/>
        <rFont val="Arial"/>
        <family val="2"/>
      </rPr>
      <t xml:space="preserve">
</t>
    </r>
  </si>
  <si>
    <r>
      <t>Studiemedel</t>
    </r>
    <r>
      <rPr>
        <vertAlign val="superscript"/>
        <sz val="8.5"/>
        <rFont val="Arial"/>
        <family val="2"/>
      </rPr>
      <t>3</t>
    </r>
    <r>
      <rPr>
        <sz val="8.5"/>
        <rFont val="Arial"/>
        <family val="2"/>
      </rPr>
      <t xml:space="preserve">
</t>
    </r>
  </si>
  <si>
    <t>Gymnasieskola m.m.</t>
  </si>
  <si>
    <t xml:space="preserve">                      Total expenditure on student aid, by type of aid on calendar year, SEK million</t>
  </si>
  <si>
    <r>
      <t>Tabell 1.1     Totalt bokförda utbetalda belopp i studiestöd,</t>
    </r>
    <r>
      <rPr>
        <b/>
        <vertAlign val="superscript"/>
        <sz val="10"/>
        <rFont val="Arial"/>
        <family val="2"/>
      </rPr>
      <t xml:space="preserve">1 </t>
    </r>
    <r>
      <rPr>
        <b/>
        <sz val="10"/>
        <rFont val="Arial"/>
        <family val="2"/>
      </rPr>
      <t>fördelat på studiestödsform 
                      per kalenderår, mnkr</t>
    </r>
  </si>
  <si>
    <t xml:space="preserve"> </t>
  </si>
  <si>
    <t>Studieinriktning</t>
  </si>
  <si>
    <t xml:space="preserve">Antal      </t>
  </si>
  <si>
    <t>Fakultet/område
Yrkesutbildningsprogram</t>
  </si>
  <si>
    <t xml:space="preserve">Antal
</t>
  </si>
  <si>
    <t xml:space="preserve">%
</t>
  </si>
  <si>
    <t xml:space="preserve"> - 21 
</t>
  </si>
  <si>
    <t xml:space="preserve">22 - 24 
</t>
  </si>
  <si>
    <t xml:space="preserve">25 - 34 
</t>
  </si>
  <si>
    <t>Bidrag
Antal</t>
  </si>
  <si>
    <t>% av antal
studenter</t>
  </si>
  <si>
    <t>Lån
Antal</t>
  </si>
  <si>
    <t>HELA RIKET (inkl. basår)</t>
  </si>
  <si>
    <t>HELA RIKET (exkl. basår)</t>
  </si>
  <si>
    <t>PROGRAM MOT YRKESEXAMEN</t>
  </si>
  <si>
    <t xml:space="preserve">  Humaniora och teologi</t>
  </si>
  <si>
    <t xml:space="preserve">   Teologie kandidatexamen</t>
  </si>
  <si>
    <t xml:space="preserve">  Juridik och samhällsvetenskap</t>
  </si>
  <si>
    <t xml:space="preserve">   Juris kandidatexamen</t>
  </si>
  <si>
    <t xml:space="preserve">   Psykologexamen</t>
  </si>
  <si>
    <t xml:space="preserve">   Socionomexamen</t>
  </si>
  <si>
    <t xml:space="preserve">  Undervisning</t>
  </si>
  <si>
    <t xml:space="preserve">   Folkhögskollärarexamen</t>
  </si>
  <si>
    <t xml:space="preserve">   Lärarexamen</t>
  </si>
  <si>
    <t xml:space="preserve">   Specialpedagogexamen</t>
  </si>
  <si>
    <t xml:space="preserve">   Studie- och yrkesvägledarexamen</t>
  </si>
  <si>
    <t xml:space="preserve">  Naturvetenskap</t>
  </si>
  <si>
    <t xml:space="preserve">   Apotekarexamen</t>
  </si>
  <si>
    <t xml:space="preserve">   Receptarieexamen</t>
  </si>
  <si>
    <t xml:space="preserve">  Teknik</t>
  </si>
  <si>
    <t xml:space="preserve">   Arkitektexamen</t>
  </si>
  <si>
    <t xml:space="preserve">   Brandingenjörsexamen</t>
  </si>
  <si>
    <t xml:space="preserve">   Civilingenjörsexamen</t>
  </si>
  <si>
    <t xml:space="preserve">   Högskoleingenjörsexamen</t>
  </si>
  <si>
    <t xml:space="preserve">   Sjöingenjörs- och maskinteknikerexamen</t>
  </si>
  <si>
    <t xml:space="preserve">   Sjökaptens- och styrmansexamen</t>
  </si>
  <si>
    <t xml:space="preserve">  Lant- och skogsbruk</t>
  </si>
  <si>
    <t xml:space="preserve">   Agronomexamen</t>
  </si>
  <si>
    <t xml:space="preserve">   Djursjukvårdarexamen</t>
  </si>
  <si>
    <t xml:space="preserve">   Hippologexamen</t>
  </si>
  <si>
    <t xml:space="preserve">   Hortonomexamen</t>
  </si>
  <si>
    <t xml:space="preserve">   Jägmästarexamen</t>
  </si>
  <si>
    <t xml:space="preserve">   Landskapsarkitektexamen</t>
  </si>
  <si>
    <t xml:space="preserve">   Landskapsingenjörsexamen</t>
  </si>
  <si>
    <t xml:space="preserve">   Lantmästarexamen</t>
  </si>
  <si>
    <t xml:space="preserve">   Skogsmästarexamen</t>
  </si>
  <si>
    <t xml:space="preserve">   Trädgårdsingenjörsexamen</t>
  </si>
  <si>
    <t>Tabell 1.3       forts….</t>
  </si>
  <si>
    <t xml:space="preserve">  Medicin och odontologi</t>
  </si>
  <si>
    <t xml:space="preserve">   Läkarexamen</t>
  </si>
  <si>
    <t xml:space="preserve">   Optikerexamen</t>
  </si>
  <si>
    <t xml:space="preserve">   Psykoterapeutexamen</t>
  </si>
  <si>
    <t xml:space="preserve">   Tandläkarexamen</t>
  </si>
  <si>
    <t xml:space="preserve">   Veterinärexamen</t>
  </si>
  <si>
    <t xml:space="preserve">  Vård och omsorg</t>
  </si>
  <si>
    <t xml:space="preserve">   Arbetsterapeutexamen</t>
  </si>
  <si>
    <t xml:space="preserve">   Audionomexamen</t>
  </si>
  <si>
    <t xml:space="preserve">   Barnmorskeexamen</t>
  </si>
  <si>
    <t xml:space="preserve">   Biomedicinsk analytikerexamen</t>
  </si>
  <si>
    <t xml:space="preserve">   Dietistexamen</t>
  </si>
  <si>
    <t xml:space="preserve">   Logopedexamen</t>
  </si>
  <si>
    <t xml:space="preserve">   Ortopedingenjörsexamen</t>
  </si>
  <si>
    <t xml:space="preserve">   Röntgensjuksköterskeexamen</t>
  </si>
  <si>
    <t xml:space="preserve">   Sjukgymnastexamen</t>
  </si>
  <si>
    <t xml:space="preserve">   Sjukhusfysikerexamen</t>
  </si>
  <si>
    <t xml:space="preserve">   Sjuksköterskeexamen</t>
  </si>
  <si>
    <t xml:space="preserve">   Social omsorgsexamen</t>
  </si>
  <si>
    <t xml:space="preserve">   Specialistsjuksköterskeexamen</t>
  </si>
  <si>
    <t xml:space="preserve">   Tandhygienistexamen</t>
  </si>
  <si>
    <t xml:space="preserve">   Tandteknikerexamen</t>
  </si>
  <si>
    <t xml:space="preserve">  Konstnärligt område</t>
  </si>
  <si>
    <t xml:space="preserve">   Konstnärlig högskoleexamen dans</t>
  </si>
  <si>
    <t xml:space="preserve">   Konstnärlig högskoleexamen konst och design</t>
  </si>
  <si>
    <t xml:space="preserve">   Konstnärlig högskoleexamen musik</t>
  </si>
  <si>
    <t xml:space="preserve">   Konstnärlig högskoleexamen scen och medier</t>
  </si>
  <si>
    <t xml:space="preserve">   Organistexamen</t>
  </si>
  <si>
    <t xml:space="preserve">  Övrigt område</t>
  </si>
  <si>
    <t xml:space="preserve">   Yrkeshögskoleexamen</t>
  </si>
  <si>
    <t>KURSER/ÖVRIGA PROGRAM</t>
  </si>
  <si>
    <t>FORSKARE</t>
  </si>
  <si>
    <t xml:space="preserve">  Humanistisk - samhällsvetenskapligt</t>
  </si>
  <si>
    <t xml:space="preserve">  Medicinskt</t>
  </si>
  <si>
    <t xml:space="preserve">  Naturvetenskapligt</t>
  </si>
  <si>
    <t xml:space="preserve">  Tekniskt</t>
  </si>
  <si>
    <t xml:space="preserve">  SLU</t>
  </si>
  <si>
    <t>BASÅR Tekniskt/Naturvetenskapligt</t>
  </si>
  <si>
    <r>
      <t>Ålder</t>
    </r>
    <r>
      <rPr>
        <sz val="8.5"/>
        <rFont val="Arial"/>
        <family val="2"/>
      </rPr>
      <t xml:space="preserve"> </t>
    </r>
  </si>
  <si>
    <r>
      <t xml:space="preserve">35 - </t>
    </r>
    <r>
      <rPr>
        <sz val="8.5"/>
        <color indexed="9"/>
        <rFont val="Arial"/>
        <family val="2"/>
      </rPr>
      <t>00</t>
    </r>
    <r>
      <rPr>
        <sz val="8.5"/>
        <rFont val="Arial"/>
        <family val="2"/>
      </rPr>
      <t xml:space="preserve"> 
</t>
    </r>
  </si>
  <si>
    <t xml:space="preserve">Fakultet/område
Yrkesutbildningsprogram
</t>
  </si>
  <si>
    <t xml:space="preserve">Registre-
rade
</t>
  </si>
  <si>
    <t>Studie-
medels-
tagare</t>
  </si>
  <si>
    <t xml:space="preserve">Andel
</t>
  </si>
  <si>
    <t>Tabell 1.4       forts….</t>
  </si>
  <si>
    <t xml:space="preserve">   Civilekonomexamen</t>
  </si>
  <si>
    <t xml:space="preserve">   Speciallärarexamen</t>
  </si>
  <si>
    <t xml:space="preserve">   Officersexamen</t>
  </si>
  <si>
    <t xml:space="preserve"> Medicin och odontologi</t>
  </si>
  <si>
    <t xml:space="preserve">1   Avser bidrag och lån till studerande. Utöver detta betalar CSN statlig ålderspensionsavgift för studerande med 
      studiemedel och rekryteringsbidrag. Under 2008 betalades 1850,1 miljoner kronor i statlig ålderspensionsavgift.
2   Bidrag till döva och hörselskadade elever vid riksgymnasierna i Örebro samt bidrag till rörelsehindrade elever 
      i särskilt Rh-anpassad gymnasieutbildning. </t>
  </si>
  <si>
    <t xml:space="preserve">1  Antal studerande som fått studiestöd under någon del av läsåret. Siffrorna är bruttoräknade och 
    avrundade.
2  Avser kommunal och fristående gymnasium samt kompletterande utbildning, grundskola, högskola, 
    utlandsstudier och de som saknar registrering av skolform.    
3  Endast studerande i Sverige, inklusive vissa gymnasieutbildningar med annan huvudman än kommun 
    eller landsting samt basåret vid högskolor och universitet. </t>
  </si>
  <si>
    <t xml:space="preserve">                      Number of students in upper secondary education receiving aid,
                      by type of school and type of aid, 2008/09</t>
  </si>
  <si>
    <t xml:space="preserve">                           Number of registered students in higher education and number of students receiving student aid, 
                           by specialisation, sex, age and student aid, 2008/09</t>
  </si>
  <si>
    <t xml:space="preserve">   Skogsteknikerexamen</t>
  </si>
  <si>
    <t xml:space="preserve">                       Number of registered students in higher education and number of students 
                       receiving student aid, by specialisation and sex, 2008/09</t>
  </si>
  <si>
    <r>
      <t>Tabell 1.4       Antal registrerade studerande i högskoleutbildning                   Utkom den 15 april 2010
                       och antal studiemedelstagare, fördelat på 
                       studieinriktning och kön, 2008/09</t>
    </r>
    <r>
      <rPr>
        <b/>
        <vertAlign val="superscript"/>
        <sz val="10"/>
        <rFont val="Arial"/>
        <family val="2"/>
      </rPr>
      <t>1</t>
    </r>
  </si>
  <si>
    <t>Tabell 1.3       Antal registrerade studerande i högskoleutbildning och antal studiemedelstagare,                                   Utkom den 15 april 2010
                        fördelat på studieinriktning, kön, ålder och studiemedel, 2008/09</t>
  </si>
  <si>
    <r>
      <t xml:space="preserve">1   Tabellen har sekretessgranskats, vilket innebär att enskilda celler med antal mindre än 3 har ersatts med " och att summeringar
     har justerats.
</t>
    </r>
    <r>
      <rPr>
        <b/>
        <sz val="8"/>
        <rFont val="Arial"/>
        <family val="2"/>
      </rPr>
      <t>För tabellförklaringar i övrigt, se tabell 1.3</t>
    </r>
  </si>
  <si>
    <r>
      <t>Tabell 1.2     Antal studerande i gymnasial utbildning som fått studiestöd, 
                      fördelat på skolform och studiestödsform, 2008/09</t>
    </r>
    <r>
      <rPr>
        <b/>
        <vertAlign val="superscript"/>
        <sz val="10"/>
        <rFont val="Arial"/>
        <family val="2"/>
      </rPr>
      <t>1</t>
    </r>
  </si>
</sst>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_-* #,##0\ _k_r_-;\-* #,##0\ _k_r_-;_-* &quot;-&quot;??\ _k_r_-;_-@_-"/>
    <numFmt numFmtId="166" formatCode="0.0000000000"/>
    <numFmt numFmtId="167" formatCode="0.000000000"/>
    <numFmt numFmtId="168" formatCode="0.00000000"/>
    <numFmt numFmtId="169" formatCode="0.0000000"/>
    <numFmt numFmtId="170" formatCode="0.000000"/>
    <numFmt numFmtId="171" formatCode="0.00000"/>
    <numFmt numFmtId="172" formatCode="0.0000"/>
    <numFmt numFmtId="173" formatCode="0.000"/>
    <numFmt numFmtId="174" formatCode="#,##0.000"/>
    <numFmt numFmtId="175" formatCode="0.0"/>
  </numFmts>
  <fonts count="34">
    <font>
      <sz val="10"/>
      <name val="Arial"/>
      <family val="0"/>
    </font>
    <font>
      <b/>
      <sz val="10"/>
      <name val="Arial"/>
      <family val="2"/>
    </font>
    <font>
      <b/>
      <sz val="12"/>
      <name val="Arial"/>
      <family val="2"/>
    </font>
    <font>
      <sz val="12"/>
      <name val="Arial"/>
      <family val="2"/>
    </font>
    <font>
      <sz val="8.5"/>
      <name val="Arial"/>
      <family val="2"/>
    </font>
    <font>
      <vertAlign val="superscript"/>
      <sz val="8.5"/>
      <name val="Arial"/>
      <family val="2"/>
    </font>
    <font>
      <b/>
      <sz val="8.5"/>
      <name val="Arial"/>
      <family val="2"/>
    </font>
    <font>
      <sz val="10"/>
      <color indexed="10"/>
      <name val="Arial"/>
      <family val="2"/>
    </font>
    <font>
      <sz val="8"/>
      <name val="Arial"/>
      <family val="0"/>
    </font>
    <font>
      <u val="single"/>
      <sz val="10"/>
      <color indexed="12"/>
      <name val="Arial"/>
      <family val="0"/>
    </font>
    <font>
      <u val="single"/>
      <sz val="10"/>
      <color indexed="20"/>
      <name val="Arial"/>
      <family val="0"/>
    </font>
    <font>
      <b/>
      <vertAlign val="superscript"/>
      <sz val="10"/>
      <name val="Arial"/>
      <family val="2"/>
    </font>
    <font>
      <b/>
      <i/>
      <sz val="8.5"/>
      <name val="Arial"/>
      <family val="2"/>
    </font>
    <font>
      <b/>
      <sz val="11.5"/>
      <name val="Arial"/>
      <family val="2"/>
    </font>
    <font>
      <b/>
      <sz val="16"/>
      <name val="Arial"/>
      <family val="2"/>
    </font>
    <font>
      <sz val="8.5"/>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s>
  <borders count="1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0" fillId="16" borderId="1" applyNumberFormat="0" applyFont="0" applyAlignment="0" applyProtection="0"/>
    <xf numFmtId="0" fontId="25" fillId="17" borderId="2" applyNumberFormat="0" applyAlignment="0" applyProtection="0"/>
    <xf numFmtId="0" fontId="20" fillId="4" borderId="0" applyNumberFormat="0" applyBorder="0" applyAlignment="0" applyProtection="0"/>
    <xf numFmtId="0" fontId="21" fillId="3"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21" borderId="0" applyNumberFormat="0" applyBorder="0" applyAlignment="0" applyProtection="0"/>
    <xf numFmtId="0" fontId="10" fillId="0" borderId="0" applyNumberFormat="0" applyFill="0" applyBorder="0" applyAlignment="0" applyProtection="0"/>
    <xf numFmtId="0" fontId="29" fillId="0" borderId="0" applyNumberFormat="0" applyFill="0" applyBorder="0" applyAlignment="0" applyProtection="0"/>
    <xf numFmtId="0" fontId="9" fillId="0" borderId="0" applyNumberFormat="0" applyFill="0" applyBorder="0" applyAlignment="0" applyProtection="0"/>
    <xf numFmtId="0" fontId="23" fillId="7" borderId="2" applyNumberFormat="0" applyAlignment="0" applyProtection="0"/>
    <xf numFmtId="0" fontId="27" fillId="22" borderId="3" applyNumberFormat="0" applyAlignment="0" applyProtection="0"/>
    <xf numFmtId="0" fontId="26" fillId="0" borderId="4" applyNumberFormat="0" applyFill="0" applyAlignment="0" applyProtection="0"/>
    <xf numFmtId="0" fontId="22" fillId="23"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30"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cellStyleXfs>
  <cellXfs count="121">
    <xf numFmtId="0" fontId="0" fillId="0" borderId="0" xfId="0" applyAlignment="1">
      <alignment/>
    </xf>
    <xf numFmtId="0" fontId="4" fillId="0" borderId="10" xfId="0" applyFont="1" applyBorder="1" applyAlignment="1">
      <alignment/>
    </xf>
    <xf numFmtId="0" fontId="4" fillId="0" borderId="0" xfId="0" applyFont="1" applyAlignment="1">
      <alignment/>
    </xf>
    <xf numFmtId="0" fontId="4" fillId="0" borderId="0" xfId="0" applyFont="1" applyAlignment="1">
      <alignment horizontal="left" indent="1"/>
    </xf>
    <xf numFmtId="3" fontId="4" fillId="0" borderId="0" xfId="0" applyNumberFormat="1" applyFont="1" applyAlignment="1">
      <alignment/>
    </xf>
    <xf numFmtId="3" fontId="0" fillId="0" borderId="0" xfId="0" applyNumberFormat="1" applyAlignment="1">
      <alignment/>
    </xf>
    <xf numFmtId="0" fontId="4" fillId="0" borderId="10" xfId="0" applyFont="1" applyBorder="1" applyAlignment="1">
      <alignment wrapText="1"/>
    </xf>
    <xf numFmtId="0" fontId="4" fillId="0" borderId="10" xfId="0" applyFont="1" applyBorder="1" applyAlignment="1">
      <alignment horizontal="right"/>
    </xf>
    <xf numFmtId="0" fontId="4" fillId="0" borderId="10" xfId="0" applyFont="1" applyBorder="1" applyAlignment="1">
      <alignment horizontal="right" wrapText="1"/>
    </xf>
    <xf numFmtId="0" fontId="4" fillId="0" borderId="11" xfId="0" applyFont="1" applyBorder="1" applyAlignment="1">
      <alignment/>
    </xf>
    <xf numFmtId="0" fontId="6" fillId="0" borderId="0" xfId="0" applyFont="1" applyAlignment="1">
      <alignment/>
    </xf>
    <xf numFmtId="164" fontId="4" fillId="0" borderId="0" xfId="0" applyNumberFormat="1" applyFont="1" applyAlignment="1">
      <alignment/>
    </xf>
    <xf numFmtId="164" fontId="4" fillId="0" borderId="0" xfId="0" applyNumberFormat="1" applyFont="1" applyAlignment="1">
      <alignment horizontal="right"/>
    </xf>
    <xf numFmtId="164" fontId="4" fillId="0" borderId="10" xfId="0" applyNumberFormat="1" applyFont="1" applyBorder="1" applyAlignment="1">
      <alignment/>
    </xf>
    <xf numFmtId="164" fontId="4" fillId="0" borderId="10" xfId="0" applyNumberFormat="1" applyFont="1" applyBorder="1" applyAlignment="1">
      <alignment horizontal="right"/>
    </xf>
    <xf numFmtId="0" fontId="0" fillId="0" borderId="0" xfId="0" applyAlignment="1">
      <alignment/>
    </xf>
    <xf numFmtId="0" fontId="0" fillId="0" borderId="0" xfId="0" applyAlignment="1">
      <alignment vertical="top" wrapText="1"/>
    </xf>
    <xf numFmtId="0" fontId="4" fillId="0" borderId="0" xfId="0" applyFont="1" applyBorder="1" applyAlignment="1">
      <alignment horizontal="left" indent="1"/>
    </xf>
    <xf numFmtId="0" fontId="4" fillId="0" borderId="0" xfId="0" applyFont="1" applyBorder="1" applyAlignment="1">
      <alignment/>
    </xf>
    <xf numFmtId="3" fontId="4" fillId="0" borderId="0" xfId="0" applyNumberFormat="1" applyFont="1" applyBorder="1" applyAlignment="1">
      <alignment/>
    </xf>
    <xf numFmtId="0" fontId="0" fillId="0" borderId="0" xfId="0" applyBorder="1" applyAlignment="1">
      <alignment/>
    </xf>
    <xf numFmtId="0" fontId="4" fillId="0" borderId="12" xfId="0" applyFont="1" applyBorder="1" applyAlignment="1">
      <alignment horizontal="left"/>
    </xf>
    <xf numFmtId="0" fontId="0" fillId="0" borderId="0" xfId="0" applyAlignment="1">
      <alignment horizontal="left"/>
    </xf>
    <xf numFmtId="3" fontId="4" fillId="0" borderId="10" xfId="0" applyNumberFormat="1" applyFont="1" applyBorder="1" applyAlignment="1">
      <alignment/>
    </xf>
    <xf numFmtId="0" fontId="4" fillId="0" borderId="0" xfId="0" applyFont="1" applyBorder="1" applyAlignment="1">
      <alignment wrapText="1"/>
    </xf>
    <xf numFmtId="0" fontId="1" fillId="0" borderId="0" xfId="0" applyFont="1" applyBorder="1" applyAlignment="1">
      <alignment wrapText="1"/>
    </xf>
    <xf numFmtId="0" fontId="0" fillId="0" borderId="0" xfId="0" applyBorder="1" applyAlignment="1">
      <alignment/>
    </xf>
    <xf numFmtId="0" fontId="1" fillId="0" borderId="0" xfId="0" applyFont="1" applyBorder="1" applyAlignment="1">
      <alignment/>
    </xf>
    <xf numFmtId="0" fontId="4" fillId="0" borderId="0" xfId="0" applyFont="1" applyBorder="1" applyAlignment="1">
      <alignment horizontal="right" wrapText="1"/>
    </xf>
    <xf numFmtId="0" fontId="4" fillId="0" borderId="0" xfId="0" applyFont="1" applyAlignment="1">
      <alignment horizontal="right"/>
    </xf>
    <xf numFmtId="0" fontId="0" fillId="0" borderId="0" xfId="0" applyBorder="1" applyAlignment="1">
      <alignment horizontal="left"/>
    </xf>
    <xf numFmtId="0" fontId="7" fillId="0" borderId="0" xfId="0" applyFont="1" applyAlignment="1">
      <alignment/>
    </xf>
    <xf numFmtId="0" fontId="4" fillId="0" borderId="0" xfId="0" applyFont="1" applyBorder="1" applyAlignment="1">
      <alignment horizontal="right"/>
    </xf>
    <xf numFmtId="0" fontId="6" fillId="0" borderId="10" xfId="0" applyFont="1" applyBorder="1" applyAlignment="1">
      <alignment horizontal="left" indent="1"/>
    </xf>
    <xf numFmtId="0" fontId="3" fillId="0" borderId="0" xfId="0" applyFont="1" applyAlignment="1">
      <alignment/>
    </xf>
    <xf numFmtId="164" fontId="4" fillId="0" borderId="11" xfId="0" applyNumberFormat="1" applyFont="1" applyBorder="1" applyAlignment="1">
      <alignment/>
    </xf>
    <xf numFmtId="0" fontId="0" fillId="0" borderId="0" xfId="0" applyAlignment="1">
      <alignment wrapText="1"/>
    </xf>
    <xf numFmtId="0" fontId="1" fillId="0" borderId="0" xfId="0" applyFont="1" applyAlignment="1">
      <alignment wrapText="1"/>
    </xf>
    <xf numFmtId="164" fontId="4" fillId="0" borderId="0" xfId="0" applyNumberFormat="1" applyFont="1" applyBorder="1" applyAlignment="1">
      <alignment horizontal="right"/>
    </xf>
    <xf numFmtId="164" fontId="4" fillId="0" borderId="0" xfId="0" applyNumberFormat="1" applyFont="1" applyBorder="1" applyAlignment="1">
      <alignment/>
    </xf>
    <xf numFmtId="3" fontId="4" fillId="0" borderId="0" xfId="0" applyNumberFormat="1" applyFont="1" applyBorder="1" applyAlignment="1">
      <alignment horizontal="right"/>
    </xf>
    <xf numFmtId="0" fontId="6" fillId="0" borderId="0" xfId="0" applyFont="1" applyBorder="1" applyAlignment="1">
      <alignment horizontal="left" indent="1"/>
    </xf>
    <xf numFmtId="3" fontId="6" fillId="0" borderId="0" xfId="0" applyNumberFormat="1" applyFont="1" applyAlignment="1">
      <alignment/>
    </xf>
    <xf numFmtId="164" fontId="6" fillId="0" borderId="10" xfId="0" applyNumberFormat="1" applyFont="1" applyBorder="1" applyAlignment="1">
      <alignment horizontal="right"/>
    </xf>
    <xf numFmtId="0" fontId="6" fillId="0" borderId="0" xfId="0" applyFont="1" applyBorder="1" applyAlignment="1">
      <alignment/>
    </xf>
    <xf numFmtId="164" fontId="6" fillId="0" borderId="0" xfId="0" applyNumberFormat="1" applyFont="1" applyBorder="1" applyAlignment="1">
      <alignment/>
    </xf>
    <xf numFmtId="164" fontId="6" fillId="0" borderId="0" xfId="0" applyNumberFormat="1" applyFont="1" applyBorder="1" applyAlignment="1">
      <alignment horizontal="right"/>
    </xf>
    <xf numFmtId="0" fontId="4" fillId="0" borderId="10" xfId="0" applyFont="1" applyBorder="1" applyAlignment="1">
      <alignment horizontal="left" indent="1"/>
    </xf>
    <xf numFmtId="3" fontId="6" fillId="0" borderId="0" xfId="0" applyNumberFormat="1" applyFont="1" applyBorder="1" applyAlignment="1">
      <alignment/>
    </xf>
    <xf numFmtId="0" fontId="4" fillId="0" borderId="11" xfId="0" applyFont="1" applyBorder="1" applyAlignment="1">
      <alignment horizontal="left"/>
    </xf>
    <xf numFmtId="0" fontId="12" fillId="0" borderId="0" xfId="0" applyFont="1" applyAlignment="1">
      <alignment horizontal="right"/>
    </xf>
    <xf numFmtId="0" fontId="6" fillId="0" borderId="0" xfId="0" applyFont="1" applyAlignment="1">
      <alignment horizontal="right"/>
    </xf>
    <xf numFmtId="3" fontId="6" fillId="0" borderId="0" xfId="0" applyNumberFormat="1" applyFont="1" applyBorder="1" applyAlignment="1">
      <alignment horizontal="right"/>
    </xf>
    <xf numFmtId="0" fontId="12" fillId="0" borderId="0" xfId="0" applyFont="1" applyBorder="1" applyAlignment="1">
      <alignment horizontal="right"/>
    </xf>
    <xf numFmtId="0" fontId="12" fillId="0" borderId="10" xfId="0" applyFont="1" applyBorder="1" applyAlignment="1">
      <alignment horizontal="right"/>
    </xf>
    <xf numFmtId="3" fontId="6" fillId="0" borderId="0" xfId="0" applyNumberFormat="1" applyFont="1" applyAlignment="1">
      <alignment horizontal="right"/>
    </xf>
    <xf numFmtId="0" fontId="14" fillId="0" borderId="0" xfId="0" applyFont="1" applyAlignment="1">
      <alignment/>
    </xf>
    <xf numFmtId="0" fontId="0" fillId="0" borderId="0" xfId="0" applyNumberFormat="1" applyAlignment="1">
      <alignment wrapText="1"/>
    </xf>
    <xf numFmtId="0" fontId="4" fillId="0" borderId="12" xfId="0" applyFont="1" applyBorder="1" applyAlignment="1">
      <alignment/>
    </xf>
    <xf numFmtId="0" fontId="4" fillId="0" borderId="12" xfId="0" applyFont="1" applyBorder="1" applyAlignment="1">
      <alignment horizontal="right"/>
    </xf>
    <xf numFmtId="0" fontId="4" fillId="0" borderId="12" xfId="0" applyFont="1" applyBorder="1" applyAlignment="1">
      <alignment/>
    </xf>
    <xf numFmtId="49" fontId="6" fillId="0" borderId="0" xfId="0" applyNumberFormat="1" applyFont="1" applyAlignment="1">
      <alignment/>
    </xf>
    <xf numFmtId="49" fontId="4" fillId="0" borderId="0" xfId="0" applyNumberFormat="1" applyFont="1" applyAlignment="1">
      <alignment/>
    </xf>
    <xf numFmtId="49" fontId="1" fillId="0" borderId="0" xfId="0" applyNumberFormat="1" applyFont="1" applyAlignment="1">
      <alignment/>
    </xf>
    <xf numFmtId="49" fontId="6" fillId="0" borderId="10" xfId="0" applyNumberFormat="1" applyFont="1" applyBorder="1" applyAlignment="1">
      <alignment/>
    </xf>
    <xf numFmtId="3" fontId="6" fillId="0" borderId="10" xfId="0" applyNumberFormat="1" applyFont="1" applyBorder="1" applyAlignment="1">
      <alignment/>
    </xf>
    <xf numFmtId="49" fontId="6" fillId="0" borderId="11" xfId="0" applyNumberFormat="1" applyFont="1" applyBorder="1" applyAlignment="1">
      <alignment/>
    </xf>
    <xf numFmtId="49" fontId="6" fillId="0" borderId="0" xfId="0" applyNumberFormat="1" applyFont="1" applyBorder="1" applyAlignment="1">
      <alignment/>
    </xf>
    <xf numFmtId="1" fontId="6" fillId="0" borderId="0" xfId="0" applyNumberFormat="1" applyFont="1" applyAlignment="1">
      <alignment/>
    </xf>
    <xf numFmtId="1" fontId="4" fillId="0" borderId="0" xfId="0" applyNumberFormat="1" applyFont="1" applyAlignment="1">
      <alignment/>
    </xf>
    <xf numFmtId="3" fontId="6" fillId="0" borderId="0" xfId="0" applyNumberFormat="1" applyFont="1" applyFill="1" applyAlignment="1">
      <alignment/>
    </xf>
    <xf numFmtId="3" fontId="4" fillId="0" borderId="0" xfId="0" applyNumberFormat="1" applyFont="1" applyFill="1" applyAlignment="1">
      <alignment/>
    </xf>
    <xf numFmtId="1" fontId="4" fillId="0" borderId="0" xfId="0" applyNumberFormat="1" applyFont="1" applyFill="1" applyAlignment="1">
      <alignment/>
    </xf>
    <xf numFmtId="0" fontId="4" fillId="0" borderId="10" xfId="0" applyFont="1" applyFill="1" applyBorder="1" applyAlignment="1">
      <alignment horizontal="right" wrapText="1"/>
    </xf>
    <xf numFmtId="0" fontId="4" fillId="0" borderId="10" xfId="0" applyFont="1" applyFill="1" applyBorder="1" applyAlignment="1">
      <alignment horizontal="right"/>
    </xf>
    <xf numFmtId="3" fontId="6" fillId="0" borderId="10" xfId="0" applyNumberFormat="1" applyFont="1" applyFill="1" applyBorder="1" applyAlignment="1">
      <alignment/>
    </xf>
    <xf numFmtId="1" fontId="6" fillId="0" borderId="10" xfId="0" applyNumberFormat="1" applyFont="1" applyFill="1" applyBorder="1" applyAlignment="1">
      <alignment/>
    </xf>
    <xf numFmtId="3" fontId="4" fillId="0" borderId="0" xfId="0" applyNumberFormat="1" applyFont="1" applyFill="1" applyAlignment="1">
      <alignment horizontal="right"/>
    </xf>
    <xf numFmtId="1" fontId="6" fillId="0" borderId="0" xfId="0" applyNumberFormat="1" applyFont="1" applyFill="1" applyAlignment="1">
      <alignment/>
    </xf>
    <xf numFmtId="0" fontId="4" fillId="0" borderId="12" xfId="0" applyFont="1" applyFill="1" applyBorder="1" applyAlignment="1">
      <alignment/>
    </xf>
    <xf numFmtId="0" fontId="4" fillId="0" borderId="12" xfId="0" applyFont="1" applyFill="1" applyBorder="1" applyAlignment="1">
      <alignment horizontal="right"/>
    </xf>
    <xf numFmtId="0" fontId="4" fillId="0" borderId="11" xfId="0" applyFont="1" applyFill="1" applyBorder="1" applyAlignment="1">
      <alignment/>
    </xf>
    <xf numFmtId="0" fontId="4" fillId="0" borderId="12" xfId="0" applyFont="1" applyFill="1" applyBorder="1" applyAlignment="1">
      <alignment/>
    </xf>
    <xf numFmtId="0" fontId="4" fillId="0" borderId="10" xfId="0" applyFont="1" applyFill="1" applyBorder="1" applyAlignment="1">
      <alignment/>
    </xf>
    <xf numFmtId="49" fontId="1" fillId="0" borderId="0" xfId="0" applyNumberFormat="1" applyFont="1" applyAlignment="1">
      <alignment vertical="top"/>
    </xf>
    <xf numFmtId="3" fontId="4" fillId="0" borderId="0" xfId="0" applyNumberFormat="1" applyFont="1" applyAlignment="1">
      <alignment horizontal="right"/>
    </xf>
    <xf numFmtId="0" fontId="1" fillId="0" borderId="0" xfId="0" applyFont="1" applyBorder="1" applyAlignment="1">
      <alignment horizontal="left" wrapText="1"/>
    </xf>
    <xf numFmtId="3" fontId="4" fillId="0" borderId="10" xfId="0" applyNumberFormat="1" applyFont="1" applyBorder="1" applyAlignment="1">
      <alignment horizontal="right"/>
    </xf>
    <xf numFmtId="0" fontId="4" fillId="0" borderId="0" xfId="0" applyFont="1" applyFill="1" applyAlignment="1">
      <alignment/>
    </xf>
    <xf numFmtId="0" fontId="6" fillId="0" borderId="0" xfId="0" applyFont="1" applyFill="1" applyAlignment="1">
      <alignment/>
    </xf>
    <xf numFmtId="0" fontId="4" fillId="0" borderId="0" xfId="0" applyFont="1" applyFill="1" applyAlignment="1">
      <alignment horizontal="right"/>
    </xf>
    <xf numFmtId="0" fontId="4" fillId="0" borderId="0" xfId="0" applyFont="1" applyFill="1" applyBorder="1" applyAlignment="1">
      <alignment horizontal="right" wrapText="1"/>
    </xf>
    <xf numFmtId="0" fontId="0" fillId="0" borderId="11" xfId="0" applyBorder="1" applyAlignment="1">
      <alignment/>
    </xf>
    <xf numFmtId="0" fontId="0" fillId="0" borderId="0" xfId="0" applyFont="1" applyBorder="1" applyAlignment="1">
      <alignment horizontal="left" wrapText="1"/>
    </xf>
    <xf numFmtId="0" fontId="4" fillId="0" borderId="0" xfId="0" applyFont="1" applyFill="1" applyBorder="1" applyAlignment="1">
      <alignment wrapText="1"/>
    </xf>
    <xf numFmtId="1" fontId="6" fillId="0" borderId="0" xfId="0" applyNumberFormat="1" applyFont="1" applyFill="1" applyBorder="1" applyAlignment="1">
      <alignment/>
    </xf>
    <xf numFmtId="0" fontId="6" fillId="0" borderId="12" xfId="0" applyFont="1" applyBorder="1" applyAlignment="1">
      <alignment/>
    </xf>
    <xf numFmtId="0" fontId="6" fillId="0" borderId="10" xfId="0" applyFont="1" applyBorder="1" applyAlignment="1">
      <alignment wrapText="1"/>
    </xf>
    <xf numFmtId="2" fontId="4" fillId="0" borderId="0" xfId="0" applyNumberFormat="1" applyFont="1" applyFill="1" applyAlignment="1">
      <alignment/>
    </xf>
    <xf numFmtId="174" fontId="0" fillId="0" borderId="0" xfId="0" applyNumberFormat="1" applyAlignment="1">
      <alignment/>
    </xf>
    <xf numFmtId="0" fontId="4" fillId="0" borderId="0" xfId="0" applyFont="1" applyBorder="1" applyAlignment="1">
      <alignment wrapText="1"/>
    </xf>
    <xf numFmtId="0" fontId="4" fillId="0" borderId="0" xfId="0" applyFont="1" applyAlignment="1">
      <alignment wrapText="1"/>
    </xf>
    <xf numFmtId="0" fontId="0" fillId="0" borderId="10" xfId="0" applyFont="1" applyBorder="1" applyAlignment="1">
      <alignment wrapText="1"/>
    </xf>
    <xf numFmtId="0" fontId="2" fillId="0" borderId="0" xfId="0" applyFont="1" applyAlignment="1">
      <alignment/>
    </xf>
    <xf numFmtId="0" fontId="3" fillId="0" borderId="0" xfId="0" applyFont="1" applyAlignment="1">
      <alignment/>
    </xf>
    <xf numFmtId="0" fontId="1" fillId="0" borderId="0" xfId="0" applyFont="1" applyAlignment="1">
      <alignment wrapText="1"/>
    </xf>
    <xf numFmtId="0" fontId="4" fillId="0" borderId="11" xfId="0" applyFont="1" applyBorder="1" applyAlignment="1">
      <alignment horizontal="left"/>
    </xf>
    <xf numFmtId="0" fontId="0" fillId="0" borderId="10" xfId="0" applyBorder="1" applyAlignment="1">
      <alignment wrapText="1"/>
    </xf>
    <xf numFmtId="0" fontId="0" fillId="0" borderId="0" xfId="0" applyBorder="1" applyAlignment="1">
      <alignment wrapText="1"/>
    </xf>
    <xf numFmtId="0" fontId="0" fillId="0" borderId="0" xfId="0" applyAlignment="1">
      <alignment/>
    </xf>
    <xf numFmtId="0" fontId="0" fillId="0" borderId="10" xfId="0" applyBorder="1" applyAlignment="1">
      <alignment/>
    </xf>
    <xf numFmtId="0" fontId="13" fillId="0" borderId="0" xfId="0" applyFont="1" applyBorder="1" applyAlignment="1">
      <alignment horizontal="left" wrapText="1"/>
    </xf>
    <xf numFmtId="0" fontId="33" fillId="0" borderId="0" xfId="0" applyFont="1" applyBorder="1" applyAlignment="1">
      <alignment wrapText="1"/>
    </xf>
    <xf numFmtId="0" fontId="0" fillId="0" borderId="0" xfId="0" applyFont="1" applyBorder="1" applyAlignment="1">
      <alignment/>
    </xf>
    <xf numFmtId="0" fontId="4" fillId="0" borderId="11" xfId="0" applyFont="1" applyBorder="1" applyAlignment="1">
      <alignment/>
    </xf>
    <xf numFmtId="0" fontId="4" fillId="0" borderId="11" xfId="0" applyFont="1" applyFill="1" applyBorder="1" applyAlignment="1">
      <alignment/>
    </xf>
    <xf numFmtId="0" fontId="1" fillId="0" borderId="0" xfId="0" applyFont="1" applyBorder="1" applyAlignment="1">
      <alignment horizontal="left" wrapText="1"/>
    </xf>
    <xf numFmtId="0" fontId="0" fillId="0" borderId="10" xfId="0" applyFont="1" applyBorder="1" applyAlignment="1">
      <alignment horizontal="left" wrapText="1"/>
    </xf>
    <xf numFmtId="0" fontId="4" fillId="0" borderId="11" xfId="0" applyFont="1" applyBorder="1" applyAlignment="1">
      <alignment wrapText="1"/>
    </xf>
    <xf numFmtId="0" fontId="4" fillId="0" borderId="11" xfId="0" applyFont="1" applyFill="1" applyBorder="1" applyAlignment="1">
      <alignment wrapText="1"/>
    </xf>
    <xf numFmtId="0" fontId="8" fillId="0" borderId="0" xfId="0" applyFont="1" applyBorder="1" applyAlignment="1">
      <alignment wrapText="1"/>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12</xdr:row>
      <xdr:rowOff>38100</xdr:rowOff>
    </xdr:from>
    <xdr:to>
      <xdr:col>1</xdr:col>
      <xdr:colOff>428625</xdr:colOff>
      <xdr:row>12</xdr:row>
      <xdr:rowOff>266700</xdr:rowOff>
    </xdr:to>
    <xdr:pic>
      <xdr:nvPicPr>
        <xdr:cNvPr id="1" name="Picture 5"/>
        <xdr:cNvPicPr preferRelativeResize="1">
          <a:picLocks noChangeAspect="1"/>
        </xdr:cNvPicPr>
      </xdr:nvPicPr>
      <xdr:blipFill>
        <a:blip r:embed="rId1"/>
        <a:stretch>
          <a:fillRect/>
        </a:stretch>
      </xdr:blipFill>
      <xdr:spPr>
        <a:xfrm>
          <a:off x="47625" y="2476500"/>
          <a:ext cx="13716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32</xdr:row>
      <xdr:rowOff>38100</xdr:rowOff>
    </xdr:from>
    <xdr:to>
      <xdr:col>0</xdr:col>
      <xdr:colOff>1428750</xdr:colOff>
      <xdr:row>32</xdr:row>
      <xdr:rowOff>276225</xdr:rowOff>
    </xdr:to>
    <xdr:pic>
      <xdr:nvPicPr>
        <xdr:cNvPr id="1" name="Picture 4"/>
        <xdr:cNvPicPr preferRelativeResize="1">
          <a:picLocks noChangeAspect="1"/>
        </xdr:cNvPicPr>
      </xdr:nvPicPr>
      <xdr:blipFill>
        <a:blip r:embed="rId1"/>
        <a:stretch>
          <a:fillRect/>
        </a:stretch>
      </xdr:blipFill>
      <xdr:spPr>
        <a:xfrm>
          <a:off x="28575" y="5610225"/>
          <a:ext cx="140017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96</xdr:row>
      <xdr:rowOff>28575</xdr:rowOff>
    </xdr:from>
    <xdr:to>
      <xdr:col>0</xdr:col>
      <xdr:colOff>1428750</xdr:colOff>
      <xdr:row>96</xdr:row>
      <xdr:rowOff>266700</xdr:rowOff>
    </xdr:to>
    <xdr:pic>
      <xdr:nvPicPr>
        <xdr:cNvPr id="1" name="Picture 5"/>
        <xdr:cNvPicPr preferRelativeResize="1">
          <a:picLocks noChangeAspect="1"/>
        </xdr:cNvPicPr>
      </xdr:nvPicPr>
      <xdr:blipFill>
        <a:blip r:embed="rId1"/>
        <a:stretch>
          <a:fillRect/>
        </a:stretch>
      </xdr:blipFill>
      <xdr:spPr>
        <a:xfrm>
          <a:off x="28575" y="16402050"/>
          <a:ext cx="140017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92</xdr:row>
      <xdr:rowOff>38100</xdr:rowOff>
    </xdr:from>
    <xdr:to>
      <xdr:col>0</xdr:col>
      <xdr:colOff>1428750</xdr:colOff>
      <xdr:row>92</xdr:row>
      <xdr:rowOff>276225</xdr:rowOff>
    </xdr:to>
    <xdr:pic>
      <xdr:nvPicPr>
        <xdr:cNvPr id="1" name="Picture 2"/>
        <xdr:cNvPicPr preferRelativeResize="1">
          <a:picLocks noChangeAspect="1"/>
        </xdr:cNvPicPr>
      </xdr:nvPicPr>
      <xdr:blipFill>
        <a:blip r:embed="rId1"/>
        <a:stretch>
          <a:fillRect/>
        </a:stretch>
      </xdr:blipFill>
      <xdr:spPr>
        <a:xfrm>
          <a:off x="28575" y="16659225"/>
          <a:ext cx="14001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25"/>
  <sheetViews>
    <sheetView tabSelected="1" zoomScalePageLayoutView="0" workbookViewId="0" topLeftCell="A1">
      <selection activeCell="M3" sqref="M3"/>
    </sheetView>
  </sheetViews>
  <sheetFormatPr defaultColWidth="9.140625" defaultRowHeight="12.75"/>
  <cols>
    <col min="1" max="1" width="14.8515625" style="0" customWidth="1"/>
    <col min="2" max="2" width="7.00390625" style="0" customWidth="1"/>
    <col min="3" max="3" width="7.8515625" style="0" customWidth="1"/>
    <col min="4" max="4" width="8.00390625" style="0" customWidth="1"/>
    <col min="5" max="5" width="1.1484375" style="0" customWidth="1"/>
    <col min="6" max="6" width="6.8515625" style="0" customWidth="1"/>
    <col min="7" max="7" width="7.7109375" style="0" customWidth="1"/>
    <col min="8" max="8" width="7.28125" style="0" customWidth="1"/>
    <col min="9" max="9" width="1.1484375" style="0" customWidth="1"/>
    <col min="10" max="10" width="7.7109375" style="0" customWidth="1"/>
    <col min="11" max="11" width="7.421875" style="0" customWidth="1"/>
    <col min="12" max="12" width="8.28125" style="0" customWidth="1"/>
    <col min="13" max="13" width="4.28125" style="0" customWidth="1"/>
  </cols>
  <sheetData>
    <row r="1" spans="1:12" ht="15.75">
      <c r="A1" s="103" t="s">
        <v>14</v>
      </c>
      <c r="B1" s="104"/>
      <c r="C1" s="104"/>
      <c r="D1" s="104"/>
      <c r="E1" s="104"/>
      <c r="F1" s="104"/>
      <c r="G1" s="104"/>
      <c r="H1" s="104"/>
      <c r="I1" s="104"/>
      <c r="J1" s="104"/>
      <c r="K1" s="104"/>
      <c r="L1" s="104"/>
    </row>
    <row r="2" spans="1:12" ht="20.25" customHeight="1">
      <c r="A2" s="104" t="s">
        <v>15</v>
      </c>
      <c r="B2" s="104"/>
      <c r="C2" s="104"/>
      <c r="D2" s="104"/>
      <c r="E2" s="34"/>
      <c r="F2" s="34"/>
      <c r="G2" s="34"/>
      <c r="H2" s="34"/>
      <c r="I2" s="34"/>
      <c r="J2" s="34"/>
      <c r="K2" s="34"/>
      <c r="L2" s="34"/>
    </row>
    <row r="3" ht="12.75" customHeight="1"/>
    <row r="4" spans="1:12" ht="27" customHeight="1">
      <c r="A4" s="105" t="s">
        <v>26</v>
      </c>
      <c r="B4" s="105"/>
      <c r="C4" s="105"/>
      <c r="D4" s="105"/>
      <c r="E4" s="105"/>
      <c r="F4" s="105"/>
      <c r="G4" s="105"/>
      <c r="H4" s="105"/>
      <c r="I4" s="105"/>
      <c r="J4" s="105"/>
      <c r="K4" s="105"/>
      <c r="L4" s="105"/>
    </row>
    <row r="5" spans="1:12" ht="7.5" customHeight="1">
      <c r="A5" s="37"/>
      <c r="B5" s="37"/>
      <c r="C5" s="37"/>
      <c r="D5" s="37"/>
      <c r="E5" s="37"/>
      <c r="F5" s="37"/>
      <c r="G5" s="37"/>
      <c r="H5" s="37"/>
      <c r="I5" s="37"/>
      <c r="J5" s="37"/>
      <c r="K5" s="37"/>
      <c r="L5" s="37"/>
    </row>
    <row r="6" spans="1:12" ht="12.75" customHeight="1">
      <c r="A6" s="102" t="s">
        <v>25</v>
      </c>
      <c r="B6" s="102"/>
      <c r="C6" s="102"/>
      <c r="D6" s="102"/>
      <c r="E6" s="102"/>
      <c r="F6" s="102"/>
      <c r="G6" s="102"/>
      <c r="H6" s="102"/>
      <c r="I6" s="102"/>
      <c r="J6" s="102"/>
      <c r="K6" s="102"/>
      <c r="L6" s="102"/>
    </row>
    <row r="7" spans="1:13" s="22" customFormat="1" ht="15" customHeight="1">
      <c r="A7" s="21" t="s">
        <v>4</v>
      </c>
      <c r="B7" s="49">
        <v>2005</v>
      </c>
      <c r="C7" s="49"/>
      <c r="D7" s="49"/>
      <c r="E7" s="21"/>
      <c r="F7" s="106">
        <v>2006</v>
      </c>
      <c r="G7" s="106"/>
      <c r="H7" s="106"/>
      <c r="I7" s="21"/>
      <c r="J7" s="106">
        <v>2007</v>
      </c>
      <c r="K7" s="106"/>
      <c r="L7" s="106"/>
      <c r="M7" s="30"/>
    </row>
    <row r="8" spans="1:13" ht="12.75">
      <c r="A8" s="1"/>
      <c r="B8" s="7" t="s">
        <v>1</v>
      </c>
      <c r="C8" s="7" t="s">
        <v>2</v>
      </c>
      <c r="D8" s="7" t="s">
        <v>3</v>
      </c>
      <c r="E8" s="7"/>
      <c r="F8" s="7" t="s">
        <v>1</v>
      </c>
      <c r="G8" s="7" t="s">
        <v>2</v>
      </c>
      <c r="H8" s="7" t="s">
        <v>3</v>
      </c>
      <c r="I8" s="7"/>
      <c r="J8" s="7" t="s">
        <v>1</v>
      </c>
      <c r="K8" s="7" t="s">
        <v>2</v>
      </c>
      <c r="L8" s="7" t="s">
        <v>3</v>
      </c>
      <c r="M8" s="20"/>
    </row>
    <row r="9" spans="1:13" ht="18.75" customHeight="1">
      <c r="A9" s="44" t="s">
        <v>3</v>
      </c>
      <c r="B9" s="45">
        <f>SUM(B10:B12)</f>
        <v>11646.420909999999</v>
      </c>
      <c r="C9" s="46">
        <f>SUM(C11:C12)</f>
        <v>10515.2</v>
      </c>
      <c r="D9" s="45">
        <f>SUM(D10:D12)</f>
        <v>22161.62091</v>
      </c>
      <c r="E9" s="45"/>
      <c r="F9" s="45">
        <f>SUM(F10:F12)</f>
        <v>12232.5</v>
      </c>
      <c r="G9" s="46">
        <f>SUM(G11:G12)</f>
        <v>10396.1</v>
      </c>
      <c r="H9" s="45">
        <f>SUM(F9:G9)</f>
        <v>22628.6</v>
      </c>
      <c r="I9" s="45"/>
      <c r="J9" s="45">
        <f>SUM(J10:J12)</f>
        <v>12348.858364</v>
      </c>
      <c r="K9" s="46">
        <f>SUM(K11:K12)</f>
        <v>10395.609306</v>
      </c>
      <c r="L9" s="45">
        <f>SUM(J9:K9)</f>
        <v>22744.467669999998</v>
      </c>
      <c r="M9" s="20"/>
    </row>
    <row r="10" spans="1:12" ht="16.5" customHeight="1">
      <c r="A10" s="18" t="s">
        <v>18</v>
      </c>
      <c r="B10" s="39">
        <v>3663.506166</v>
      </c>
      <c r="C10" s="46" t="s">
        <v>16</v>
      </c>
      <c r="D10" s="39">
        <f>SUM(B10:C10)</f>
        <v>3663.506166</v>
      </c>
      <c r="E10" s="39"/>
      <c r="F10" s="39">
        <v>3912.1</v>
      </c>
      <c r="G10" s="46" t="s">
        <v>16</v>
      </c>
      <c r="H10" s="39">
        <f>SUM(F10:G10)</f>
        <v>3912.1</v>
      </c>
      <c r="I10" s="39"/>
      <c r="J10" s="39">
        <v>4014.951</v>
      </c>
      <c r="K10" s="46" t="s">
        <v>16</v>
      </c>
      <c r="L10" s="39">
        <f>SUM(J10:K10)</f>
        <v>4014.951</v>
      </c>
    </row>
    <row r="11" spans="1:12" ht="16.5" customHeight="1">
      <c r="A11" s="2" t="s">
        <v>20</v>
      </c>
      <c r="B11" s="11">
        <v>7943.5</v>
      </c>
      <c r="C11" s="12">
        <v>10515.2</v>
      </c>
      <c r="D11" s="11">
        <f>SUM(B11:C11)</f>
        <v>18458.7</v>
      </c>
      <c r="E11" s="11"/>
      <c r="F11" s="11">
        <v>8278.1</v>
      </c>
      <c r="G11" s="12">
        <v>10396.1</v>
      </c>
      <c r="H11" s="39">
        <f>SUM(F11:G11)</f>
        <v>18674.2</v>
      </c>
      <c r="I11" s="11"/>
      <c r="J11" s="11">
        <v>8289.224364</v>
      </c>
      <c r="K11" s="12">
        <v>10395.609306</v>
      </c>
      <c r="L11" s="39">
        <f>SUM(J11:K11)</f>
        <v>18684.83367</v>
      </c>
    </row>
    <row r="12" spans="1:12" ht="16.5" customHeight="1">
      <c r="A12" s="2" t="s">
        <v>21</v>
      </c>
      <c r="B12" s="14">
        <v>39.414744</v>
      </c>
      <c r="C12" s="43" t="s">
        <v>16</v>
      </c>
      <c r="D12" s="14">
        <f>SUM(B12:C12)</f>
        <v>39.414744</v>
      </c>
      <c r="E12" s="13"/>
      <c r="F12" s="14">
        <v>42.3</v>
      </c>
      <c r="G12" s="43" t="s">
        <v>16</v>
      </c>
      <c r="H12" s="13">
        <f>SUM(F12:G12)</f>
        <v>42.3</v>
      </c>
      <c r="I12" s="13"/>
      <c r="J12" s="14">
        <v>44.683</v>
      </c>
      <c r="K12" s="43" t="s">
        <v>16</v>
      </c>
      <c r="L12" s="13">
        <f>SUM(J12:K12)</f>
        <v>44.683</v>
      </c>
    </row>
    <row r="13" spans="1:13" ht="24" customHeight="1">
      <c r="A13" s="9"/>
      <c r="B13" s="35"/>
      <c r="C13" s="38"/>
      <c r="D13" s="39"/>
      <c r="E13" s="39"/>
      <c r="F13" s="39"/>
      <c r="G13" s="38"/>
      <c r="H13" s="39"/>
      <c r="I13" s="39"/>
      <c r="J13" s="39"/>
      <c r="K13" s="38"/>
      <c r="L13" s="39"/>
      <c r="M13" s="20"/>
    </row>
    <row r="14" spans="1:12" s="15" customFormat="1" ht="50.25" customHeight="1">
      <c r="A14" s="100" t="s">
        <v>124</v>
      </c>
      <c r="B14" s="101"/>
      <c r="C14" s="101"/>
      <c r="D14" s="101"/>
      <c r="E14" s="101"/>
      <c r="F14" s="101"/>
      <c r="G14" s="101"/>
      <c r="H14" s="101"/>
      <c r="I14" s="101"/>
      <c r="J14" s="101"/>
      <c r="K14" s="101"/>
      <c r="L14" s="101"/>
    </row>
    <row r="15" spans="1:12" s="15" customFormat="1" ht="15.75" customHeight="1">
      <c r="A15" s="16"/>
      <c r="B15" s="16"/>
      <c r="C15" s="16"/>
      <c r="D15" s="16"/>
      <c r="E15" s="16"/>
      <c r="F15" s="16"/>
      <c r="G15" s="16"/>
      <c r="H15" s="16"/>
      <c r="I15" s="16"/>
      <c r="J15" s="16"/>
      <c r="K15" s="16"/>
      <c r="L15" s="16"/>
    </row>
    <row r="16" spans="1:12" s="15" customFormat="1" ht="16.5" customHeight="1">
      <c r="A16" s="16"/>
      <c r="B16" s="16"/>
      <c r="C16" s="16"/>
      <c r="D16" s="16"/>
      <c r="E16" s="16"/>
      <c r="F16" s="16"/>
      <c r="G16" s="16"/>
      <c r="H16" s="16"/>
      <c r="I16" s="16"/>
      <c r="J16" s="16"/>
      <c r="K16" s="16"/>
      <c r="L16" s="16"/>
    </row>
    <row r="18" spans="1:10" ht="12.75" customHeight="1">
      <c r="A18" s="27"/>
      <c r="B18" s="26"/>
      <c r="C18" s="26"/>
      <c r="D18" s="26"/>
      <c r="E18" s="26"/>
      <c r="F18" s="26"/>
      <c r="G18" s="20"/>
      <c r="H18" s="20"/>
      <c r="I18" s="20"/>
      <c r="J18" s="20"/>
    </row>
    <row r="19" spans="1:10" ht="14.25" customHeight="1">
      <c r="A19" s="25"/>
      <c r="B19" s="26"/>
      <c r="C19" s="26"/>
      <c r="D19" s="26"/>
      <c r="E19" s="26"/>
      <c r="F19" s="26"/>
      <c r="G19" s="20"/>
      <c r="H19" s="20"/>
      <c r="I19" s="20"/>
      <c r="J19" s="20"/>
    </row>
    <row r="20" spans="1:10" ht="11.25" customHeight="1">
      <c r="A20" s="24"/>
      <c r="B20" s="28"/>
      <c r="C20" s="20"/>
      <c r="D20" s="28"/>
      <c r="E20" s="20"/>
      <c r="F20" s="20"/>
      <c r="G20" s="28"/>
      <c r="H20" s="20"/>
      <c r="I20" s="20"/>
      <c r="J20" s="28"/>
    </row>
    <row r="21" spans="1:10" ht="20.25" customHeight="1">
      <c r="A21" s="18"/>
      <c r="B21" s="18"/>
      <c r="C21" s="20"/>
      <c r="D21" s="18"/>
      <c r="E21" s="20"/>
      <c r="F21" s="20"/>
      <c r="G21" s="18"/>
      <c r="H21" s="20"/>
      <c r="I21" s="20"/>
      <c r="J21" s="18"/>
    </row>
    <row r="22" spans="1:10" ht="12.75">
      <c r="A22" s="17"/>
      <c r="B22" s="19"/>
      <c r="C22" s="20"/>
      <c r="D22" s="18"/>
      <c r="E22" s="20"/>
      <c r="F22" s="20"/>
      <c r="G22" s="18"/>
      <c r="H22" s="20"/>
      <c r="I22" s="20"/>
      <c r="J22" s="19"/>
    </row>
    <row r="23" spans="1:10" ht="12.75">
      <c r="A23" s="17"/>
      <c r="B23" s="18"/>
      <c r="C23" s="20"/>
      <c r="D23" s="19"/>
      <c r="E23" s="20"/>
      <c r="F23" s="20"/>
      <c r="G23" s="18"/>
      <c r="H23" s="20"/>
      <c r="I23" s="20"/>
      <c r="J23" s="19"/>
    </row>
    <row r="24" spans="1:10" ht="15.75" customHeight="1">
      <c r="A24" s="18"/>
      <c r="B24" s="18"/>
      <c r="C24" s="20"/>
      <c r="D24" s="18"/>
      <c r="E24" s="20"/>
      <c r="F24" s="20"/>
      <c r="G24" s="18"/>
      <c r="H24" s="20"/>
      <c r="I24" s="20"/>
      <c r="J24" s="18"/>
    </row>
    <row r="25" spans="1:10" ht="12.75">
      <c r="A25" s="17"/>
      <c r="B25" s="19"/>
      <c r="C25" s="20"/>
      <c r="D25" s="18"/>
      <c r="E25" s="20"/>
      <c r="F25" s="20"/>
      <c r="G25" s="18"/>
      <c r="H25" s="20"/>
      <c r="I25" s="20"/>
      <c r="J25" s="19"/>
    </row>
  </sheetData>
  <sheetProtection/>
  <mergeCells count="7">
    <mergeCell ref="A14:L14"/>
    <mergeCell ref="A6:L6"/>
    <mergeCell ref="A1:L1"/>
    <mergeCell ref="A4:L4"/>
    <mergeCell ref="F7:H7"/>
    <mergeCell ref="J7:L7"/>
    <mergeCell ref="A2:D2"/>
  </mergeCells>
  <printOptions/>
  <pageMargins left="0.7874015748031497" right="0.1968503937007874" top="0.984251968503937" bottom="0.7874015748031497" header="0.5118110236220472" footer="0.5118110236220472"/>
  <pageSetup firstPageNumber="25" useFirstPageNumber="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42"/>
  <sheetViews>
    <sheetView zoomScalePageLayoutView="0" workbookViewId="0" topLeftCell="A1">
      <selection activeCell="J28" sqref="J28"/>
    </sheetView>
  </sheetViews>
  <sheetFormatPr defaultColWidth="9.140625" defaultRowHeight="12.75"/>
  <cols>
    <col min="1" max="1" width="21.421875" style="0" customWidth="1"/>
    <col min="2" max="2" width="11.57421875" style="0" customWidth="1"/>
    <col min="3" max="3" width="10.28125" style="0" customWidth="1"/>
    <col min="4" max="5" width="10.421875" style="0" customWidth="1"/>
    <col min="6" max="6" width="10.28125" style="0" customWidth="1"/>
  </cols>
  <sheetData>
    <row r="1" spans="1:7" ht="27.75" customHeight="1">
      <c r="A1" s="105" t="s">
        <v>133</v>
      </c>
      <c r="B1" s="105"/>
      <c r="C1" s="105"/>
      <c r="D1" s="105"/>
      <c r="E1" s="105"/>
      <c r="F1" s="105"/>
      <c r="G1" s="105"/>
    </row>
    <row r="2" spans="1:7" ht="7.5" customHeight="1">
      <c r="A2" s="37"/>
      <c r="B2" s="37"/>
      <c r="C2" s="37"/>
      <c r="D2" s="37"/>
      <c r="E2" s="37"/>
      <c r="F2" s="37"/>
      <c r="G2" s="37"/>
    </row>
    <row r="3" spans="1:9" ht="24.75" customHeight="1">
      <c r="A3" s="102" t="s">
        <v>126</v>
      </c>
      <c r="B3" s="102"/>
      <c r="C3" s="107"/>
      <c r="D3" s="107"/>
      <c r="E3" s="107"/>
      <c r="F3" s="107"/>
      <c r="G3" s="108"/>
      <c r="I3" s="31"/>
    </row>
    <row r="4" spans="1:10" ht="27" customHeight="1">
      <c r="A4" s="6" t="s">
        <v>5</v>
      </c>
      <c r="B4" s="6"/>
      <c r="C4" s="8" t="s">
        <v>22</v>
      </c>
      <c r="D4" s="8" t="s">
        <v>23</v>
      </c>
      <c r="E4" s="8" t="s">
        <v>17</v>
      </c>
      <c r="F4" s="8" t="s">
        <v>12</v>
      </c>
      <c r="G4" s="20"/>
      <c r="J4" s="28"/>
    </row>
    <row r="5" spans="1:10" ht="18.75" customHeight="1">
      <c r="A5" s="10" t="s">
        <v>24</v>
      </c>
      <c r="B5" s="10"/>
      <c r="C5" s="42">
        <f>C6</f>
        <v>396900</v>
      </c>
      <c r="D5" s="42">
        <f>D6+D9</f>
        <v>9900</v>
      </c>
      <c r="E5" s="55">
        <f>SUM(E6,E9)</f>
        <v>400</v>
      </c>
      <c r="F5" s="42">
        <f>F6+F9</f>
        <v>407200</v>
      </c>
      <c r="G5" s="5"/>
      <c r="H5" s="5"/>
      <c r="J5" s="2"/>
    </row>
    <row r="6" spans="1:10" ht="12" customHeight="1">
      <c r="A6" s="3" t="s">
        <v>6</v>
      </c>
      <c r="B6" s="3"/>
      <c r="C6" s="4">
        <f>SUM(C7:C8)</f>
        <v>396900</v>
      </c>
      <c r="D6" s="4">
        <f>SUM(D7:D8)</f>
        <v>1000</v>
      </c>
      <c r="E6" s="85">
        <f>SUM(E7:E8)</f>
        <v>200</v>
      </c>
      <c r="F6" s="4">
        <f aca="true" t="shared" si="0" ref="F6:F11">SUM(C6:E6)</f>
        <v>398100</v>
      </c>
      <c r="J6" s="4"/>
    </row>
    <row r="7" spans="1:10" ht="12" customHeight="1">
      <c r="A7" s="3" t="s">
        <v>8</v>
      </c>
      <c r="B7" s="3"/>
      <c r="C7" s="4">
        <v>192500</v>
      </c>
      <c r="D7" s="29">
        <v>400</v>
      </c>
      <c r="E7" s="29">
        <v>100</v>
      </c>
      <c r="F7" s="4">
        <f t="shared" si="0"/>
        <v>193000</v>
      </c>
      <c r="J7" s="4"/>
    </row>
    <row r="8" spans="1:10" ht="12" customHeight="1">
      <c r="A8" s="3" t="s">
        <v>9</v>
      </c>
      <c r="B8" s="3"/>
      <c r="C8" s="4">
        <v>204400</v>
      </c>
      <c r="D8" s="29">
        <v>600</v>
      </c>
      <c r="E8" s="29">
        <v>100</v>
      </c>
      <c r="F8" s="4">
        <f t="shared" si="0"/>
        <v>205100</v>
      </c>
      <c r="J8" s="4"/>
    </row>
    <row r="9" spans="1:10" ht="12" customHeight="1">
      <c r="A9" s="3" t="s">
        <v>7</v>
      </c>
      <c r="B9" s="3"/>
      <c r="C9" s="50" t="s">
        <v>16</v>
      </c>
      <c r="D9" s="4">
        <f>SUM(D10:D11)</f>
        <v>8900</v>
      </c>
      <c r="E9" s="85">
        <f>SUM(E10:E11)</f>
        <v>200</v>
      </c>
      <c r="F9" s="4">
        <f t="shared" si="0"/>
        <v>9100</v>
      </c>
      <c r="J9" s="29"/>
    </row>
    <row r="10" spans="1:10" ht="12" customHeight="1">
      <c r="A10" s="3" t="s">
        <v>8</v>
      </c>
      <c r="B10" s="3"/>
      <c r="C10" s="50" t="s">
        <v>16</v>
      </c>
      <c r="D10" s="4">
        <v>4300</v>
      </c>
      <c r="E10" s="85">
        <v>100</v>
      </c>
      <c r="F10" s="4">
        <f t="shared" si="0"/>
        <v>4400</v>
      </c>
      <c r="J10" s="29"/>
    </row>
    <row r="11" spans="1:10" ht="12" customHeight="1">
      <c r="A11" s="3" t="s">
        <v>9</v>
      </c>
      <c r="B11" s="3"/>
      <c r="C11" s="50" t="s">
        <v>16</v>
      </c>
      <c r="D11" s="4">
        <v>4600</v>
      </c>
      <c r="E11" s="85">
        <v>100</v>
      </c>
      <c r="F11" s="4">
        <f t="shared" si="0"/>
        <v>4700</v>
      </c>
      <c r="J11" s="29"/>
    </row>
    <row r="12" spans="1:10" ht="15" customHeight="1">
      <c r="A12" s="10" t="s">
        <v>10</v>
      </c>
      <c r="B12" s="10"/>
      <c r="C12" s="42">
        <f>C13</f>
        <v>3900</v>
      </c>
      <c r="D12" s="42">
        <f>D16</f>
        <v>14300</v>
      </c>
      <c r="E12" s="51" t="s">
        <v>16</v>
      </c>
      <c r="F12" s="42">
        <f>F13+F16</f>
        <v>18200</v>
      </c>
      <c r="G12" s="5"/>
      <c r="H12" s="5"/>
      <c r="J12" s="2"/>
    </row>
    <row r="13" spans="1:10" ht="12" customHeight="1">
      <c r="A13" s="3" t="s">
        <v>6</v>
      </c>
      <c r="B13" s="3"/>
      <c r="C13" s="4">
        <f>SUM(C14:C15)</f>
        <v>3900</v>
      </c>
      <c r="D13" s="50" t="s">
        <v>16</v>
      </c>
      <c r="E13" s="51" t="s">
        <v>16</v>
      </c>
      <c r="F13" s="4">
        <f aca="true" t="shared" si="1" ref="F13:F18">SUM(C13:E13)</f>
        <v>3900</v>
      </c>
      <c r="G13" s="5"/>
      <c r="J13" s="4"/>
    </row>
    <row r="14" spans="1:10" ht="12" customHeight="1">
      <c r="A14" s="3" t="s">
        <v>8</v>
      </c>
      <c r="B14" s="3"/>
      <c r="C14" s="4">
        <v>2500</v>
      </c>
      <c r="D14" s="50" t="s">
        <v>16</v>
      </c>
      <c r="E14" s="51" t="s">
        <v>16</v>
      </c>
      <c r="F14" s="4">
        <f t="shared" si="1"/>
        <v>2500</v>
      </c>
      <c r="G14" s="5"/>
      <c r="J14" s="4"/>
    </row>
    <row r="15" spans="1:10" ht="12" customHeight="1">
      <c r="A15" s="3" t="s">
        <v>9</v>
      </c>
      <c r="B15" s="3"/>
      <c r="C15" s="4">
        <v>1400</v>
      </c>
      <c r="D15" s="50" t="s">
        <v>16</v>
      </c>
      <c r="E15" s="51" t="s">
        <v>16</v>
      </c>
      <c r="F15" s="4">
        <f t="shared" si="1"/>
        <v>1400</v>
      </c>
      <c r="G15" s="5"/>
      <c r="J15" s="4"/>
    </row>
    <row r="16" spans="1:10" ht="12" customHeight="1">
      <c r="A16" s="3" t="s">
        <v>7</v>
      </c>
      <c r="B16" s="3"/>
      <c r="C16" s="50" t="s">
        <v>16</v>
      </c>
      <c r="D16" s="4">
        <f>D17+D18</f>
        <v>14300</v>
      </c>
      <c r="E16" s="51" t="s">
        <v>16</v>
      </c>
      <c r="F16" s="4">
        <f t="shared" si="1"/>
        <v>14300</v>
      </c>
      <c r="G16" s="5"/>
      <c r="J16" s="29"/>
    </row>
    <row r="17" spans="1:10" ht="12" customHeight="1">
      <c r="A17" s="3" t="s">
        <v>8</v>
      </c>
      <c r="B17" s="3"/>
      <c r="C17" s="50" t="s">
        <v>16</v>
      </c>
      <c r="D17" s="4">
        <v>9200</v>
      </c>
      <c r="E17" s="51" t="s">
        <v>16</v>
      </c>
      <c r="F17" s="4">
        <f t="shared" si="1"/>
        <v>9200</v>
      </c>
      <c r="G17" s="5"/>
      <c r="J17" s="29"/>
    </row>
    <row r="18" spans="1:10" ht="12" customHeight="1">
      <c r="A18" s="3" t="s">
        <v>9</v>
      </c>
      <c r="B18" s="3"/>
      <c r="C18" s="50" t="s">
        <v>16</v>
      </c>
      <c r="D18" s="4">
        <v>5100</v>
      </c>
      <c r="E18" s="51" t="s">
        <v>16</v>
      </c>
      <c r="F18" s="4">
        <f t="shared" si="1"/>
        <v>5100</v>
      </c>
      <c r="G18" s="5"/>
      <c r="J18" s="29"/>
    </row>
    <row r="19" spans="1:10" ht="15" customHeight="1">
      <c r="A19" s="10" t="s">
        <v>11</v>
      </c>
      <c r="B19" s="10"/>
      <c r="C19" s="42">
        <f>C20</f>
        <v>4100</v>
      </c>
      <c r="D19" s="42">
        <f>D23</f>
        <v>66900</v>
      </c>
      <c r="E19" s="51" t="s">
        <v>16</v>
      </c>
      <c r="F19" s="42">
        <f>F20+F23</f>
        <v>71000</v>
      </c>
      <c r="G19" s="5"/>
      <c r="H19" s="5"/>
      <c r="J19" s="2"/>
    </row>
    <row r="20" spans="1:10" ht="12" customHeight="1">
      <c r="A20" s="3" t="s">
        <v>6</v>
      </c>
      <c r="B20" s="3"/>
      <c r="C20" s="4">
        <f>SUM(C21:C22)</f>
        <v>4100</v>
      </c>
      <c r="D20" s="50" t="s">
        <v>16</v>
      </c>
      <c r="E20" s="51" t="s">
        <v>16</v>
      </c>
      <c r="F20" s="4">
        <f aca="true" t="shared" si="2" ref="F20:F26">SUM(C20:E20)</f>
        <v>4100</v>
      </c>
      <c r="G20" s="5"/>
      <c r="J20" s="4"/>
    </row>
    <row r="21" spans="1:10" ht="12" customHeight="1">
      <c r="A21" s="3" t="s">
        <v>8</v>
      </c>
      <c r="B21" s="3"/>
      <c r="C21" s="4">
        <v>2300</v>
      </c>
      <c r="D21" s="50" t="s">
        <v>16</v>
      </c>
      <c r="E21" s="51" t="s">
        <v>16</v>
      </c>
      <c r="F21" s="4">
        <f t="shared" si="2"/>
        <v>2300</v>
      </c>
      <c r="G21" s="5"/>
      <c r="J21" s="4"/>
    </row>
    <row r="22" spans="1:10" ht="12" customHeight="1">
      <c r="A22" s="3" t="s">
        <v>9</v>
      </c>
      <c r="B22" s="3"/>
      <c r="C22" s="4">
        <v>1800</v>
      </c>
      <c r="D22" s="50" t="s">
        <v>16</v>
      </c>
      <c r="E22" s="51" t="s">
        <v>16</v>
      </c>
      <c r="F22" s="4">
        <f t="shared" si="2"/>
        <v>1800</v>
      </c>
      <c r="G22" s="5"/>
      <c r="J22" s="4"/>
    </row>
    <row r="23" spans="1:10" ht="12" customHeight="1">
      <c r="A23" s="3" t="s">
        <v>7</v>
      </c>
      <c r="B23" s="3"/>
      <c r="C23" s="50" t="s">
        <v>16</v>
      </c>
      <c r="D23" s="4">
        <f>SUM(D24:D25)</f>
        <v>66900</v>
      </c>
      <c r="E23" s="51" t="s">
        <v>16</v>
      </c>
      <c r="F23" s="4">
        <f t="shared" si="2"/>
        <v>66900</v>
      </c>
      <c r="G23" s="5"/>
      <c r="J23" s="29"/>
    </row>
    <row r="24" spans="1:10" ht="12" customHeight="1">
      <c r="A24" s="3" t="s">
        <v>8</v>
      </c>
      <c r="B24" s="3"/>
      <c r="C24" s="50" t="s">
        <v>16</v>
      </c>
      <c r="D24" s="4">
        <v>45800</v>
      </c>
      <c r="E24" s="51" t="s">
        <v>16</v>
      </c>
      <c r="F24" s="4">
        <f t="shared" si="2"/>
        <v>45800</v>
      </c>
      <c r="G24" s="5"/>
      <c r="J24" s="29"/>
    </row>
    <row r="25" spans="1:10" ht="12" customHeight="1">
      <c r="A25" s="3" t="s">
        <v>9</v>
      </c>
      <c r="B25" s="3"/>
      <c r="C25" s="50" t="s">
        <v>16</v>
      </c>
      <c r="D25" s="4">
        <v>21100</v>
      </c>
      <c r="E25" s="51" t="s">
        <v>16</v>
      </c>
      <c r="F25" s="4">
        <f t="shared" si="2"/>
        <v>21100</v>
      </c>
      <c r="G25" s="5"/>
      <c r="J25" s="29"/>
    </row>
    <row r="26" spans="1:10" ht="15" customHeight="1">
      <c r="A26" s="10" t="s">
        <v>13</v>
      </c>
      <c r="B26" s="10"/>
      <c r="C26" s="52">
        <f>SUM(C27)</f>
        <v>404900</v>
      </c>
      <c r="D26" s="48">
        <f>D27+D30</f>
        <v>91100</v>
      </c>
      <c r="E26" s="55">
        <f>SUM(E27,E30)</f>
        <v>400</v>
      </c>
      <c r="F26" s="48">
        <f t="shared" si="2"/>
        <v>496400</v>
      </c>
      <c r="G26" s="5"/>
      <c r="H26" s="5"/>
      <c r="I26" s="5"/>
      <c r="J26" s="5"/>
    </row>
    <row r="27" spans="1:10" ht="12" customHeight="1">
      <c r="A27" s="3" t="s">
        <v>6</v>
      </c>
      <c r="B27" s="3"/>
      <c r="C27" s="4">
        <f>SUM(C28+C29)</f>
        <v>404900</v>
      </c>
      <c r="D27" s="85">
        <f aca="true" t="shared" si="3" ref="D27:E29">D6</f>
        <v>1000</v>
      </c>
      <c r="E27" s="85">
        <f t="shared" si="3"/>
        <v>200</v>
      </c>
      <c r="F27" s="4">
        <f aca="true" t="shared" si="4" ref="F27:F32">SUM(C27:E27)</f>
        <v>406100</v>
      </c>
      <c r="G27" s="5"/>
      <c r="H27" s="5"/>
      <c r="J27" s="4"/>
    </row>
    <row r="28" spans="1:10" ht="12" customHeight="1">
      <c r="A28" s="3" t="s">
        <v>8</v>
      </c>
      <c r="B28" s="3"/>
      <c r="C28" s="4">
        <f>C7+C14+C21</f>
        <v>197300</v>
      </c>
      <c r="D28" s="29">
        <f t="shared" si="3"/>
        <v>400</v>
      </c>
      <c r="E28" s="85">
        <f t="shared" si="3"/>
        <v>100</v>
      </c>
      <c r="F28" s="4">
        <f t="shared" si="4"/>
        <v>197800</v>
      </c>
      <c r="G28" s="5"/>
      <c r="H28" s="5"/>
      <c r="J28" s="4"/>
    </row>
    <row r="29" spans="1:10" ht="12" customHeight="1">
      <c r="A29" s="3" t="s">
        <v>9</v>
      </c>
      <c r="B29" s="3"/>
      <c r="C29" s="4">
        <f>C8+C15+C22</f>
        <v>207600</v>
      </c>
      <c r="D29" s="29">
        <f t="shared" si="3"/>
        <v>600</v>
      </c>
      <c r="E29" s="85">
        <f t="shared" si="3"/>
        <v>100</v>
      </c>
      <c r="F29" s="4">
        <f t="shared" si="4"/>
        <v>208300</v>
      </c>
      <c r="J29" s="4"/>
    </row>
    <row r="30" spans="1:10" ht="12" customHeight="1">
      <c r="A30" s="17" t="s">
        <v>7</v>
      </c>
      <c r="B30" s="17"/>
      <c r="C30" s="50" t="s">
        <v>16</v>
      </c>
      <c r="D30" s="4">
        <f>D9+D16+D23</f>
        <v>90100</v>
      </c>
      <c r="E30" s="85">
        <f>E9</f>
        <v>200</v>
      </c>
      <c r="F30" s="4">
        <f t="shared" si="4"/>
        <v>90300</v>
      </c>
      <c r="J30" s="29"/>
    </row>
    <row r="31" spans="1:10" ht="12" customHeight="1">
      <c r="A31" s="17" t="s">
        <v>8</v>
      </c>
      <c r="B31" s="17"/>
      <c r="C31" s="53" t="s">
        <v>16</v>
      </c>
      <c r="D31" s="19">
        <f>D10+D17+D24</f>
        <v>59300</v>
      </c>
      <c r="E31" s="40">
        <f>E10</f>
        <v>100</v>
      </c>
      <c r="F31" s="19">
        <f t="shared" si="4"/>
        <v>59400</v>
      </c>
      <c r="J31" s="29"/>
    </row>
    <row r="32" spans="1:10" ht="12" customHeight="1">
      <c r="A32" s="47" t="s">
        <v>9</v>
      </c>
      <c r="B32" s="47"/>
      <c r="C32" s="54" t="s">
        <v>16</v>
      </c>
      <c r="D32" s="23">
        <f>D11+D18+D25</f>
        <v>30800</v>
      </c>
      <c r="E32" s="87">
        <f>E11</f>
        <v>100</v>
      </c>
      <c r="F32" s="23">
        <f t="shared" si="4"/>
        <v>30900</v>
      </c>
      <c r="J32" s="32"/>
    </row>
    <row r="33" spans="1:9" ht="24" customHeight="1">
      <c r="A33" s="33"/>
      <c r="B33" s="41"/>
      <c r="C33" s="40"/>
      <c r="D33" s="19"/>
      <c r="E33" s="19"/>
      <c r="F33" s="19"/>
      <c r="G33" s="19"/>
      <c r="H33" s="20"/>
      <c r="I33" s="5"/>
    </row>
    <row r="34" spans="1:8" ht="71.25" customHeight="1">
      <c r="A34" s="100" t="s">
        <v>125</v>
      </c>
      <c r="B34" s="100"/>
      <c r="C34" s="100"/>
      <c r="D34" s="100"/>
      <c r="E34" s="100"/>
      <c r="F34" s="100"/>
      <c r="G34" s="100"/>
      <c r="H34" s="24"/>
    </row>
    <row r="35" spans="1:8" ht="15.75" customHeight="1">
      <c r="A35" s="36"/>
      <c r="B35" s="36"/>
      <c r="C35" s="36"/>
      <c r="D35" s="36"/>
      <c r="E35" s="36"/>
      <c r="F35" s="36"/>
      <c r="G35" s="36"/>
      <c r="H35" s="36"/>
    </row>
    <row r="36" spans="6:7" ht="13.5" customHeight="1">
      <c r="F36" s="15"/>
      <c r="G36" s="15"/>
    </row>
    <row r="42" spans="7:12" ht="12.75">
      <c r="G42" s="27"/>
      <c r="H42" s="26"/>
      <c r="I42" s="26"/>
      <c r="J42" s="26"/>
      <c r="K42" s="26"/>
      <c r="L42" s="26"/>
    </row>
  </sheetData>
  <sheetProtection/>
  <mergeCells count="3">
    <mergeCell ref="A1:G1"/>
    <mergeCell ref="A3:G3"/>
    <mergeCell ref="A34:G34"/>
  </mergeCells>
  <printOptions/>
  <pageMargins left="0.7874015748031497" right="0.1968503937007874" top="0.984251968503937" bottom="0.1968503937007874" header="0.5118110236220472" footer="0.5118110236220472"/>
  <pageSetup firstPageNumber="26" useFirstPageNumber="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T113"/>
  <sheetViews>
    <sheetView zoomScalePageLayoutView="0" workbookViewId="0" topLeftCell="A1">
      <selection activeCell="R3" sqref="R3"/>
    </sheetView>
  </sheetViews>
  <sheetFormatPr defaultColWidth="9.140625" defaultRowHeight="12.75"/>
  <cols>
    <col min="1" max="1" width="21.7109375" style="0" customWidth="1"/>
    <col min="2" max="2" width="12.140625" style="0" customWidth="1"/>
    <col min="3" max="3" width="8.00390625" style="0" customWidth="1"/>
    <col min="4" max="4" width="7.8515625" style="0" customWidth="1"/>
    <col min="5" max="5" width="5.00390625" style="0" customWidth="1"/>
    <col min="6" max="6" width="1.1484375" style="0" customWidth="1"/>
    <col min="7" max="7" width="7.28125" style="0" customWidth="1"/>
    <col min="8" max="8" width="5.140625" style="0" customWidth="1"/>
    <col min="9" max="9" width="7.00390625" style="0" customWidth="1"/>
    <col min="10" max="10" width="5.00390625" style="0" customWidth="1"/>
    <col min="11" max="11" width="7.7109375" style="0" customWidth="1"/>
    <col min="12" max="12" width="5.00390625" style="0" customWidth="1"/>
    <col min="13" max="13" width="7.28125" style="0" customWidth="1"/>
    <col min="14" max="14" width="5.421875" style="0" customWidth="1"/>
    <col min="15" max="15" width="1.1484375" style="0" customWidth="1"/>
    <col min="16" max="16" width="8.7109375" style="0" customWidth="1"/>
    <col min="17" max="17" width="9.421875" style="0" customWidth="1"/>
    <col min="18" max="19" width="8.7109375" style="0" customWidth="1"/>
  </cols>
  <sheetData>
    <row r="1" spans="1:18" ht="12.75">
      <c r="A1" s="109"/>
      <c r="B1" s="109"/>
      <c r="C1" s="109"/>
      <c r="D1" s="109"/>
      <c r="E1" s="109"/>
      <c r="F1" s="109"/>
      <c r="G1" s="109"/>
      <c r="H1" s="109"/>
      <c r="I1" s="109"/>
      <c r="J1" s="109"/>
      <c r="K1" s="109"/>
      <c r="L1" s="109"/>
      <c r="M1" s="109"/>
      <c r="N1" s="109"/>
      <c r="O1" s="109"/>
      <c r="P1" s="109"/>
      <c r="Q1" s="109"/>
      <c r="R1" s="109"/>
    </row>
    <row r="2" spans="1:19" ht="30" customHeight="1">
      <c r="A2" s="111" t="s">
        <v>131</v>
      </c>
      <c r="B2" s="111"/>
      <c r="C2" s="111"/>
      <c r="D2" s="111"/>
      <c r="E2" s="111"/>
      <c r="F2" s="111"/>
      <c r="G2" s="111"/>
      <c r="H2" s="111"/>
      <c r="I2" s="111"/>
      <c r="J2" s="111"/>
      <c r="K2" s="111"/>
      <c r="L2" s="111"/>
      <c r="M2" s="111"/>
      <c r="N2" s="111"/>
      <c r="O2" s="111"/>
      <c r="P2" s="111"/>
      <c r="Q2" s="111"/>
      <c r="R2" s="111"/>
      <c r="S2" s="111"/>
    </row>
    <row r="3" spans="1:15" ht="33" customHeight="1">
      <c r="A3" s="102" t="s">
        <v>127</v>
      </c>
      <c r="B3" s="110"/>
      <c r="C3" s="110"/>
      <c r="D3" s="110"/>
      <c r="E3" s="110"/>
      <c r="F3" s="110"/>
      <c r="G3" s="110"/>
      <c r="H3" s="110"/>
      <c r="I3" s="110"/>
      <c r="J3" s="110"/>
      <c r="K3" s="110"/>
      <c r="L3" s="110"/>
      <c r="M3" s="110"/>
      <c r="N3" s="110"/>
      <c r="O3" s="110"/>
    </row>
    <row r="4" spans="1:19" ht="12.75">
      <c r="A4" s="58" t="s">
        <v>28</v>
      </c>
      <c r="B4" s="58"/>
      <c r="C4" s="59" t="s">
        <v>29</v>
      </c>
      <c r="D4" s="9" t="s">
        <v>8</v>
      </c>
      <c r="E4" s="9"/>
      <c r="F4" s="58"/>
      <c r="G4" s="114" t="s">
        <v>113</v>
      </c>
      <c r="H4" s="114"/>
      <c r="I4" s="114"/>
      <c r="J4" s="114"/>
      <c r="K4" s="114"/>
      <c r="L4" s="114"/>
      <c r="M4" s="114"/>
      <c r="N4" s="114"/>
      <c r="O4" s="60"/>
      <c r="P4" s="114" t="s">
        <v>20</v>
      </c>
      <c r="Q4" s="114"/>
      <c r="R4" s="114"/>
      <c r="S4" s="114"/>
    </row>
    <row r="5" spans="1:19" ht="22.5">
      <c r="A5" s="6" t="s">
        <v>30</v>
      </c>
      <c r="B5" s="6"/>
      <c r="C5" s="1"/>
      <c r="D5" s="8" t="s">
        <v>31</v>
      </c>
      <c r="E5" s="8" t="s">
        <v>32</v>
      </c>
      <c r="F5" s="8"/>
      <c r="G5" s="8" t="s">
        <v>33</v>
      </c>
      <c r="H5" s="8" t="s">
        <v>32</v>
      </c>
      <c r="I5" s="8" t="s">
        <v>34</v>
      </c>
      <c r="J5" s="8" t="s">
        <v>32</v>
      </c>
      <c r="K5" s="8" t="s">
        <v>35</v>
      </c>
      <c r="L5" s="8" t="s">
        <v>32</v>
      </c>
      <c r="M5" s="8" t="s">
        <v>114</v>
      </c>
      <c r="N5" s="8" t="s">
        <v>32</v>
      </c>
      <c r="O5" s="8"/>
      <c r="P5" s="8" t="s">
        <v>36</v>
      </c>
      <c r="Q5" s="8" t="s">
        <v>37</v>
      </c>
      <c r="R5" s="8" t="s">
        <v>38</v>
      </c>
      <c r="S5" s="8" t="s">
        <v>37</v>
      </c>
    </row>
    <row r="6" spans="1:20" ht="12.75">
      <c r="A6" s="61" t="s">
        <v>39</v>
      </c>
      <c r="B6" s="42"/>
      <c r="C6" s="42">
        <f>348187+3320</f>
        <v>351507</v>
      </c>
      <c r="D6" s="42">
        <f>208721+1342</f>
        <v>210063</v>
      </c>
      <c r="E6" s="42">
        <f>D6/C6*100</f>
        <v>59.76068755387517</v>
      </c>
      <c r="F6" s="42"/>
      <c r="G6" s="42">
        <f>71468+2085</f>
        <v>73553</v>
      </c>
      <c r="H6" s="42">
        <f>G6/C6*100</f>
        <v>20.925045589419273</v>
      </c>
      <c r="I6" s="42">
        <f>91024+691</f>
        <v>91715</v>
      </c>
      <c r="J6" s="42">
        <f>I6/C6*100</f>
        <v>26.091941270017383</v>
      </c>
      <c r="K6" s="42">
        <f>117999+448</f>
        <v>118447</v>
      </c>
      <c r="L6" s="42">
        <f>K6/C6*100</f>
        <v>33.69691073008504</v>
      </c>
      <c r="M6" s="42">
        <f>67696+96</f>
        <v>67792</v>
      </c>
      <c r="N6" s="42">
        <f>M6/C6*100</f>
        <v>19.28610241047831</v>
      </c>
      <c r="O6" s="42"/>
      <c r="P6" s="42">
        <f>233240+2691</f>
        <v>235931</v>
      </c>
      <c r="Q6" s="42">
        <f>P6/C6*100</f>
        <v>67.11985821050506</v>
      </c>
      <c r="R6" s="42">
        <f>169336+1399</f>
        <v>170735</v>
      </c>
      <c r="S6" s="42">
        <f>R6/C6*100</f>
        <v>48.57229016776337</v>
      </c>
      <c r="T6" s="42"/>
    </row>
    <row r="7" spans="1:20" ht="12.75">
      <c r="A7" s="61" t="s">
        <v>40</v>
      </c>
      <c r="B7" s="42"/>
      <c r="C7" s="42">
        <v>348187</v>
      </c>
      <c r="D7" s="42">
        <f>208721</f>
        <v>208721</v>
      </c>
      <c r="E7" s="42">
        <f aca="true" t="shared" si="0" ref="E7:E70">D7/C7*100</f>
        <v>59.94508697912329</v>
      </c>
      <c r="F7" s="42"/>
      <c r="G7" s="42">
        <v>71468</v>
      </c>
      <c r="H7" s="42">
        <f aca="true" t="shared" si="1" ref="H7:H69">G7/C7*100</f>
        <v>20.52575196661564</v>
      </c>
      <c r="I7" s="42">
        <v>91024</v>
      </c>
      <c r="J7" s="42">
        <f aca="true" t="shared" si="2" ref="J7:J70">I7/C7*100</f>
        <v>26.142274122813312</v>
      </c>
      <c r="K7" s="42">
        <v>117999</v>
      </c>
      <c r="L7" s="42">
        <f aca="true" t="shared" si="3" ref="L7:L70">K7/C7*100</f>
        <v>33.88954785790394</v>
      </c>
      <c r="M7" s="42">
        <v>67696</v>
      </c>
      <c r="N7" s="42">
        <f>M7/C7*100</f>
        <v>19.4424260526671</v>
      </c>
      <c r="O7" s="42"/>
      <c r="P7" s="42">
        <v>233240</v>
      </c>
      <c r="Q7" s="42">
        <f aca="true" t="shared" si="4" ref="Q7:Q70">P7/C7*100</f>
        <v>66.98699262178083</v>
      </c>
      <c r="R7" s="42">
        <v>169336</v>
      </c>
      <c r="S7" s="42">
        <f aca="true" t="shared" si="5" ref="S7:S70">R7/C7*100</f>
        <v>48.633636522902925</v>
      </c>
      <c r="T7" s="42"/>
    </row>
    <row r="8" spans="1:20" ht="12.75">
      <c r="A8" s="61" t="s">
        <v>41</v>
      </c>
      <c r="B8" s="42"/>
      <c r="C8" s="70">
        <v>144060</v>
      </c>
      <c r="D8" s="70">
        <v>91242</v>
      </c>
      <c r="E8" s="70">
        <f t="shared" si="0"/>
        <v>63.33610995418576</v>
      </c>
      <c r="F8" s="70"/>
      <c r="G8" s="70">
        <v>34188</v>
      </c>
      <c r="H8" s="70">
        <f t="shared" si="1"/>
        <v>23.73177842565598</v>
      </c>
      <c r="I8" s="70">
        <v>43954</v>
      </c>
      <c r="J8" s="70">
        <f t="shared" si="2"/>
        <v>30.510898236845758</v>
      </c>
      <c r="K8" s="70">
        <v>45292</v>
      </c>
      <c r="L8" s="70">
        <f t="shared" si="3"/>
        <v>31.439677911981118</v>
      </c>
      <c r="M8" s="70">
        <v>20626</v>
      </c>
      <c r="N8" s="70">
        <f>M8/C8*100</f>
        <v>14.317645425517146</v>
      </c>
      <c r="O8" s="70"/>
      <c r="P8" s="70">
        <v>126521</v>
      </c>
      <c r="Q8" s="70">
        <f t="shared" si="4"/>
        <v>87.82521171734</v>
      </c>
      <c r="R8" s="70">
        <v>94428</v>
      </c>
      <c r="S8" s="70">
        <f t="shared" si="5"/>
        <v>65.54768846314036</v>
      </c>
      <c r="T8" s="42"/>
    </row>
    <row r="9" spans="1:20" ht="12.75">
      <c r="A9" s="61" t="s">
        <v>42</v>
      </c>
      <c r="B9" s="42"/>
      <c r="C9" s="70">
        <v>344</v>
      </c>
      <c r="D9" s="70">
        <v>192</v>
      </c>
      <c r="E9" s="70">
        <f t="shared" si="0"/>
        <v>55.81395348837209</v>
      </c>
      <c r="F9" s="70"/>
      <c r="G9" s="70">
        <v>8</v>
      </c>
      <c r="H9" s="70">
        <f t="shared" si="1"/>
        <v>2.3255813953488373</v>
      </c>
      <c r="I9" s="70">
        <v>82</v>
      </c>
      <c r="J9" s="70">
        <f t="shared" si="2"/>
        <v>23.837209302325583</v>
      </c>
      <c r="K9" s="70">
        <v>153</v>
      </c>
      <c r="L9" s="70">
        <f t="shared" si="3"/>
        <v>44.47674418604651</v>
      </c>
      <c r="M9" s="70">
        <v>101</v>
      </c>
      <c r="N9" s="70">
        <f aca="true" t="shared" si="6" ref="N9:N69">M9/C9*100</f>
        <v>29.360465116279073</v>
      </c>
      <c r="O9" s="70"/>
      <c r="P9" s="70">
        <v>245</v>
      </c>
      <c r="Q9" s="70">
        <f t="shared" si="4"/>
        <v>71.22093023255815</v>
      </c>
      <c r="R9" s="70">
        <v>195</v>
      </c>
      <c r="S9" s="70">
        <f t="shared" si="5"/>
        <v>56.68604651162791</v>
      </c>
      <c r="T9" s="10"/>
    </row>
    <row r="10" spans="1:20" ht="12.75">
      <c r="A10" s="62" t="s">
        <v>43</v>
      </c>
      <c r="B10" s="42"/>
      <c r="C10" s="71">
        <v>344</v>
      </c>
      <c r="D10" s="71">
        <v>192</v>
      </c>
      <c r="E10" s="71">
        <f t="shared" si="0"/>
        <v>55.81395348837209</v>
      </c>
      <c r="F10" s="71"/>
      <c r="G10" s="71">
        <v>8</v>
      </c>
      <c r="H10" s="71">
        <f t="shared" si="1"/>
        <v>2.3255813953488373</v>
      </c>
      <c r="I10" s="71">
        <v>82</v>
      </c>
      <c r="J10" s="71">
        <f t="shared" si="2"/>
        <v>23.837209302325583</v>
      </c>
      <c r="K10" s="71">
        <v>153</v>
      </c>
      <c r="L10" s="71">
        <f t="shared" si="3"/>
        <v>44.47674418604651</v>
      </c>
      <c r="M10" s="71">
        <v>101</v>
      </c>
      <c r="N10" s="71">
        <f t="shared" si="6"/>
        <v>29.360465116279073</v>
      </c>
      <c r="O10" s="71"/>
      <c r="P10" s="71">
        <v>245</v>
      </c>
      <c r="Q10" s="71">
        <f t="shared" si="4"/>
        <v>71.22093023255815</v>
      </c>
      <c r="R10" s="71">
        <v>195</v>
      </c>
      <c r="S10" s="71">
        <f t="shared" si="5"/>
        <v>56.68604651162791</v>
      </c>
      <c r="T10" s="2"/>
    </row>
    <row r="11" spans="1:20" ht="12.75">
      <c r="A11" s="61" t="s">
        <v>44</v>
      </c>
      <c r="B11" s="42"/>
      <c r="C11" s="70">
        <v>23103</v>
      </c>
      <c r="D11" s="70">
        <v>16189</v>
      </c>
      <c r="E11" s="70">
        <f t="shared" si="0"/>
        <v>70.07315067307276</v>
      </c>
      <c r="F11" s="70"/>
      <c r="G11" s="70">
        <v>6195</v>
      </c>
      <c r="H11" s="70">
        <f t="shared" si="1"/>
        <v>26.81469938968965</v>
      </c>
      <c r="I11" s="70">
        <v>7250</v>
      </c>
      <c r="J11" s="70">
        <f t="shared" si="2"/>
        <v>31.381205903995152</v>
      </c>
      <c r="K11" s="70">
        <v>7270</v>
      </c>
      <c r="L11" s="70">
        <f t="shared" si="3"/>
        <v>31.467774747868244</v>
      </c>
      <c r="M11" s="70">
        <v>2388</v>
      </c>
      <c r="N11" s="70">
        <f t="shared" si="6"/>
        <v>10.336319958446955</v>
      </c>
      <c r="O11" s="70"/>
      <c r="P11" s="70">
        <v>21416</v>
      </c>
      <c r="Q11" s="70">
        <f t="shared" si="4"/>
        <v>92.69791801930485</v>
      </c>
      <c r="R11" s="70">
        <v>16821</v>
      </c>
      <c r="S11" s="70">
        <f t="shared" si="5"/>
        <v>72.80872613946241</v>
      </c>
      <c r="T11" s="42"/>
    </row>
    <row r="12" spans="1:20" ht="12.75">
      <c r="A12" s="62" t="s">
        <v>120</v>
      </c>
      <c r="B12" s="42"/>
      <c r="C12" s="71">
        <v>3672</v>
      </c>
      <c r="D12" s="71">
        <v>1827</v>
      </c>
      <c r="E12" s="71">
        <f>D12/C12*100</f>
        <v>49.754901960784316</v>
      </c>
      <c r="F12" s="71"/>
      <c r="G12" s="71">
        <v>2152</v>
      </c>
      <c r="H12" s="71">
        <f>G12/C12*100</f>
        <v>58.605664488017425</v>
      </c>
      <c r="I12" s="71">
        <v>1134</v>
      </c>
      <c r="J12" s="71">
        <f>I12/C12*100</f>
        <v>30.88235294117647</v>
      </c>
      <c r="K12" s="71">
        <v>345</v>
      </c>
      <c r="L12" s="71">
        <f>K12/C12*100</f>
        <v>9.395424836601308</v>
      </c>
      <c r="M12" s="71">
        <v>41</v>
      </c>
      <c r="N12" s="71">
        <f>M12/C12*100</f>
        <v>1.1165577342047932</v>
      </c>
      <c r="O12" s="71"/>
      <c r="P12" s="71">
        <v>3431</v>
      </c>
      <c r="Q12" s="71">
        <f>P12/C12*100</f>
        <v>93.43681917211329</v>
      </c>
      <c r="R12" s="71">
        <v>2308</v>
      </c>
      <c r="S12" s="71">
        <f>R12/C12*100</f>
        <v>62.85403050108932</v>
      </c>
      <c r="T12" s="4"/>
    </row>
    <row r="13" spans="1:20" ht="12.75">
      <c r="A13" s="62" t="s">
        <v>45</v>
      </c>
      <c r="B13" s="42"/>
      <c r="C13" s="71">
        <v>7040</v>
      </c>
      <c r="D13" s="71">
        <v>4258</v>
      </c>
      <c r="E13" s="71">
        <f>D13/C13*100</f>
        <v>60.48295454545455</v>
      </c>
      <c r="F13" s="71"/>
      <c r="G13" s="71">
        <v>1879</v>
      </c>
      <c r="H13" s="71">
        <f t="shared" si="1"/>
        <v>26.69034090909091</v>
      </c>
      <c r="I13" s="71">
        <v>2638</v>
      </c>
      <c r="J13" s="71">
        <f t="shared" si="2"/>
        <v>37.47159090909091</v>
      </c>
      <c r="K13" s="71">
        <v>2205</v>
      </c>
      <c r="L13" s="71">
        <f t="shared" si="3"/>
        <v>31.32102272727273</v>
      </c>
      <c r="M13" s="71">
        <v>318</v>
      </c>
      <c r="N13" s="71">
        <f t="shared" si="6"/>
        <v>4.517045454545455</v>
      </c>
      <c r="O13" s="71"/>
      <c r="P13" s="71">
        <v>6406</v>
      </c>
      <c r="Q13" s="71">
        <f t="shared" si="4"/>
        <v>90.99431818181817</v>
      </c>
      <c r="R13" s="71">
        <v>5008</v>
      </c>
      <c r="S13" s="71">
        <f t="shared" si="5"/>
        <v>71.13636363636363</v>
      </c>
      <c r="T13" s="71"/>
    </row>
    <row r="14" spans="1:20" ht="12.75">
      <c r="A14" s="62" t="s">
        <v>46</v>
      </c>
      <c r="B14" s="42"/>
      <c r="C14" s="71">
        <v>2803</v>
      </c>
      <c r="D14" s="71">
        <v>1900</v>
      </c>
      <c r="E14" s="71">
        <f t="shared" si="0"/>
        <v>67.78451658936854</v>
      </c>
      <c r="F14" s="71"/>
      <c r="G14" s="71">
        <v>219</v>
      </c>
      <c r="H14" s="71">
        <f t="shared" si="1"/>
        <v>7.813057438458794</v>
      </c>
      <c r="I14" s="71">
        <v>758</v>
      </c>
      <c r="J14" s="71">
        <f t="shared" si="2"/>
        <v>27.042454513021763</v>
      </c>
      <c r="K14" s="71">
        <v>1430</v>
      </c>
      <c r="L14" s="71">
        <f t="shared" si="3"/>
        <v>51.01676774884053</v>
      </c>
      <c r="M14" s="71">
        <v>396</v>
      </c>
      <c r="N14" s="71">
        <f t="shared" si="6"/>
        <v>14.127720299678915</v>
      </c>
      <c r="O14" s="71"/>
      <c r="P14" s="71">
        <v>2484</v>
      </c>
      <c r="Q14" s="71">
        <f t="shared" si="4"/>
        <v>88.61933642525865</v>
      </c>
      <c r="R14" s="71">
        <v>2114</v>
      </c>
      <c r="S14" s="71">
        <f t="shared" si="5"/>
        <v>75.4191937210132</v>
      </c>
      <c r="T14" s="71"/>
    </row>
    <row r="15" spans="1:20" ht="12.75">
      <c r="A15" s="62" t="s">
        <v>47</v>
      </c>
      <c r="B15" s="42"/>
      <c r="C15" s="71">
        <v>9656</v>
      </c>
      <c r="D15" s="71">
        <v>8236</v>
      </c>
      <c r="E15" s="71">
        <f t="shared" si="0"/>
        <v>85.29411764705883</v>
      </c>
      <c r="F15" s="71"/>
      <c r="G15" s="71">
        <v>1968</v>
      </c>
      <c r="H15" s="71">
        <f t="shared" si="1"/>
        <v>20.381110190555095</v>
      </c>
      <c r="I15" s="71">
        <v>2744</v>
      </c>
      <c r="J15" s="71">
        <f t="shared" si="2"/>
        <v>28.417564208782103</v>
      </c>
      <c r="K15" s="71">
        <v>3308</v>
      </c>
      <c r="L15" s="71">
        <f t="shared" si="3"/>
        <v>34.258492129246065</v>
      </c>
      <c r="M15" s="71">
        <v>1636</v>
      </c>
      <c r="N15" s="71">
        <f t="shared" si="6"/>
        <v>16.942833471416733</v>
      </c>
      <c r="O15" s="71"/>
      <c r="P15" s="71">
        <v>9158</v>
      </c>
      <c r="Q15" s="71">
        <f t="shared" si="4"/>
        <v>94.84258492129246</v>
      </c>
      <c r="R15" s="71">
        <v>7431</v>
      </c>
      <c r="S15" s="71">
        <f t="shared" si="5"/>
        <v>76.9573322286661</v>
      </c>
      <c r="T15" s="71"/>
    </row>
    <row r="16" spans="1:20" ht="12.75">
      <c r="A16" s="61" t="s">
        <v>48</v>
      </c>
      <c r="B16" s="42"/>
      <c r="C16" s="70">
        <v>41260</v>
      </c>
      <c r="D16" s="70">
        <v>31481</v>
      </c>
      <c r="E16" s="70">
        <f t="shared" si="0"/>
        <v>76.2990790111488</v>
      </c>
      <c r="F16" s="70"/>
      <c r="G16" s="70">
        <v>6964</v>
      </c>
      <c r="H16" s="70">
        <f t="shared" si="1"/>
        <v>16.878332525448375</v>
      </c>
      <c r="I16" s="70">
        <v>10883</v>
      </c>
      <c r="J16" s="70">
        <f t="shared" si="2"/>
        <v>26.376635967038293</v>
      </c>
      <c r="K16" s="70">
        <v>14364</v>
      </c>
      <c r="L16" s="70">
        <f t="shared" si="3"/>
        <v>34.81337857489093</v>
      </c>
      <c r="M16" s="70">
        <v>9049</v>
      </c>
      <c r="N16" s="70">
        <f t="shared" si="6"/>
        <v>21.931652932622395</v>
      </c>
      <c r="O16" s="70"/>
      <c r="P16" s="70">
        <v>35602</v>
      </c>
      <c r="Q16" s="70">
        <f t="shared" si="4"/>
        <v>86.28696073679109</v>
      </c>
      <c r="R16" s="70">
        <v>26864</v>
      </c>
      <c r="S16" s="70">
        <f t="shared" si="5"/>
        <v>65.10906446921958</v>
      </c>
      <c r="T16" s="70"/>
    </row>
    <row r="17" spans="1:20" ht="12.75">
      <c r="A17" s="62" t="s">
        <v>49</v>
      </c>
      <c r="B17" s="42"/>
      <c r="C17" s="71">
        <v>157</v>
      </c>
      <c r="D17" s="71">
        <v>104</v>
      </c>
      <c r="E17" s="71">
        <f t="shared" si="0"/>
        <v>66.2420382165605</v>
      </c>
      <c r="F17" s="71"/>
      <c r="G17" s="77" t="s">
        <v>19</v>
      </c>
      <c r="H17" s="77" t="s">
        <v>19</v>
      </c>
      <c r="I17" s="77">
        <v>2</v>
      </c>
      <c r="J17" s="71">
        <f>I17/C17*100</f>
        <v>1.2738853503184715</v>
      </c>
      <c r="K17" s="71">
        <v>64</v>
      </c>
      <c r="L17" s="71">
        <f t="shared" si="3"/>
        <v>40.76433121019109</v>
      </c>
      <c r="M17" s="71">
        <v>91</v>
      </c>
      <c r="N17" s="71">
        <f t="shared" si="6"/>
        <v>57.961783439490446</v>
      </c>
      <c r="O17" s="71"/>
      <c r="P17" s="71">
        <v>57</v>
      </c>
      <c r="Q17" s="71">
        <f t="shared" si="4"/>
        <v>36.30573248407643</v>
      </c>
      <c r="R17" s="71">
        <v>40</v>
      </c>
      <c r="S17" s="71">
        <f t="shared" si="5"/>
        <v>25.477707006369428</v>
      </c>
      <c r="T17" s="71"/>
    </row>
    <row r="18" spans="1:20" ht="12.75">
      <c r="A18" s="62" t="s">
        <v>50</v>
      </c>
      <c r="B18" s="42"/>
      <c r="C18" s="71">
        <v>39244</v>
      </c>
      <c r="D18" s="71">
        <v>29674</v>
      </c>
      <c r="E18" s="71">
        <f t="shared" si="0"/>
        <v>75.61410661502396</v>
      </c>
      <c r="F18" s="71"/>
      <c r="G18" s="71">
        <v>6951</v>
      </c>
      <c r="H18" s="71">
        <f t="shared" si="1"/>
        <v>17.712261747018655</v>
      </c>
      <c r="I18" s="71">
        <v>10795</v>
      </c>
      <c r="J18" s="71">
        <f t="shared" si="2"/>
        <v>27.507389664662114</v>
      </c>
      <c r="K18" s="71">
        <v>13826</v>
      </c>
      <c r="L18" s="71">
        <f t="shared" si="3"/>
        <v>35.23086331668535</v>
      </c>
      <c r="M18" s="71">
        <v>7672</v>
      </c>
      <c r="N18" s="71">
        <f t="shared" si="6"/>
        <v>19.54948527163388</v>
      </c>
      <c r="O18" s="71"/>
      <c r="P18" s="71">
        <v>34590</v>
      </c>
      <c r="Q18" s="71">
        <f t="shared" si="4"/>
        <v>88.14086229742126</v>
      </c>
      <c r="R18" s="71">
        <v>26279</v>
      </c>
      <c r="S18" s="71">
        <f t="shared" si="5"/>
        <v>66.963102639894</v>
      </c>
      <c r="T18" s="71"/>
    </row>
    <row r="19" spans="1:20" ht="12.75">
      <c r="A19" s="62" t="s">
        <v>121</v>
      </c>
      <c r="B19" s="42"/>
      <c r="C19" s="71">
        <v>342</v>
      </c>
      <c r="D19" s="71">
        <v>319</v>
      </c>
      <c r="E19" s="71">
        <f>D19/C19*100</f>
        <v>93.27485380116958</v>
      </c>
      <c r="F19" s="71"/>
      <c r="G19" s="77" t="s">
        <v>19</v>
      </c>
      <c r="H19" s="77" t="s">
        <v>19</v>
      </c>
      <c r="I19" s="77" t="s">
        <v>19</v>
      </c>
      <c r="J19" s="77" t="s">
        <v>19</v>
      </c>
      <c r="K19" s="71">
        <v>50</v>
      </c>
      <c r="L19" s="71">
        <f>K19/C19*100</f>
        <v>14.619883040935672</v>
      </c>
      <c r="M19" s="71">
        <v>292</v>
      </c>
      <c r="N19" s="71">
        <f>M19/C19*100</f>
        <v>85.38011695906432</v>
      </c>
      <c r="O19" s="71"/>
      <c r="P19" s="71">
        <v>79</v>
      </c>
      <c r="Q19" s="71">
        <f>P19/C19*100</f>
        <v>23.099415204678362</v>
      </c>
      <c r="R19" s="71">
        <v>28</v>
      </c>
      <c r="S19" s="71">
        <f>R19/C19*100</f>
        <v>8.187134502923977</v>
      </c>
      <c r="T19" s="71"/>
    </row>
    <row r="20" spans="1:20" ht="12.75">
      <c r="A20" s="62" t="s">
        <v>51</v>
      </c>
      <c r="B20" s="42"/>
      <c r="C20" s="71">
        <v>920</v>
      </c>
      <c r="D20" s="71">
        <v>851</v>
      </c>
      <c r="E20" s="71">
        <f t="shared" si="0"/>
        <v>92.5</v>
      </c>
      <c r="F20" s="71"/>
      <c r="G20" s="77" t="s">
        <v>19</v>
      </c>
      <c r="H20" s="77" t="s">
        <v>19</v>
      </c>
      <c r="I20" s="77" t="s">
        <v>19</v>
      </c>
      <c r="J20" s="77" t="s">
        <v>19</v>
      </c>
      <c r="K20" s="71">
        <v>200</v>
      </c>
      <c r="L20" s="71">
        <f t="shared" si="3"/>
        <v>21.73913043478261</v>
      </c>
      <c r="M20" s="71">
        <v>720</v>
      </c>
      <c r="N20" s="71">
        <f t="shared" si="6"/>
        <v>78.26086956521739</v>
      </c>
      <c r="O20" s="71"/>
      <c r="P20" s="71">
        <v>341</v>
      </c>
      <c r="Q20" s="71">
        <f t="shared" si="4"/>
        <v>37.06521739130435</v>
      </c>
      <c r="R20" s="71">
        <v>95</v>
      </c>
      <c r="S20" s="71">
        <f t="shared" si="5"/>
        <v>10.326086956521738</v>
      </c>
      <c r="T20" s="71"/>
    </row>
    <row r="21" spans="1:20" ht="12.75">
      <c r="A21" s="62" t="s">
        <v>52</v>
      </c>
      <c r="B21" s="42"/>
      <c r="C21" s="71">
        <v>615</v>
      </c>
      <c r="D21" s="71">
        <v>549</v>
      </c>
      <c r="E21" s="71">
        <f t="shared" si="0"/>
        <v>89.26829268292683</v>
      </c>
      <c r="F21" s="71"/>
      <c r="G21" s="71">
        <v>13</v>
      </c>
      <c r="H21" s="71">
        <f t="shared" si="1"/>
        <v>2.113821138211382</v>
      </c>
      <c r="I21" s="71">
        <v>86</v>
      </c>
      <c r="J21" s="71">
        <f t="shared" si="2"/>
        <v>13.983739837398373</v>
      </c>
      <c r="K21" s="71">
        <v>228</v>
      </c>
      <c r="L21" s="71">
        <f t="shared" si="3"/>
        <v>37.073170731707314</v>
      </c>
      <c r="M21" s="71">
        <v>288</v>
      </c>
      <c r="N21" s="71">
        <f t="shared" si="6"/>
        <v>46.82926829268293</v>
      </c>
      <c r="O21" s="71"/>
      <c r="P21" s="71">
        <v>542</v>
      </c>
      <c r="Q21" s="71">
        <f t="shared" si="4"/>
        <v>88.13008130081302</v>
      </c>
      <c r="R21" s="71">
        <v>427</v>
      </c>
      <c r="S21" s="71">
        <f t="shared" si="5"/>
        <v>69.4308943089431</v>
      </c>
      <c r="T21" s="71"/>
    </row>
    <row r="22" spans="1:20" ht="12.75">
      <c r="A22" s="61" t="s">
        <v>53</v>
      </c>
      <c r="B22" s="42"/>
      <c r="C22" s="70">
        <v>2086</v>
      </c>
      <c r="D22" s="70">
        <v>1645</v>
      </c>
      <c r="E22" s="70">
        <f t="shared" si="0"/>
        <v>78.85906040268456</v>
      </c>
      <c r="F22" s="70"/>
      <c r="G22" s="70">
        <v>547</v>
      </c>
      <c r="H22" s="70">
        <f t="shared" si="1"/>
        <v>26.22243528283797</v>
      </c>
      <c r="I22" s="70">
        <v>663</v>
      </c>
      <c r="J22" s="70">
        <f t="shared" si="2"/>
        <v>31.783317353787155</v>
      </c>
      <c r="K22" s="70">
        <v>639</v>
      </c>
      <c r="L22" s="70">
        <f t="shared" si="3"/>
        <v>30.632790028763186</v>
      </c>
      <c r="M22" s="70">
        <v>237</v>
      </c>
      <c r="N22" s="70">
        <f t="shared" si="6"/>
        <v>11.361457334611696</v>
      </c>
      <c r="O22" s="70"/>
      <c r="P22" s="70">
        <v>1865</v>
      </c>
      <c r="Q22" s="70">
        <f t="shared" si="4"/>
        <v>89.40556088207094</v>
      </c>
      <c r="R22" s="70">
        <v>1302</v>
      </c>
      <c r="S22" s="70">
        <f t="shared" si="5"/>
        <v>62.41610738255034</v>
      </c>
      <c r="T22" s="70"/>
    </row>
    <row r="23" spans="1:20" ht="12.75">
      <c r="A23" s="62" t="s">
        <v>54</v>
      </c>
      <c r="B23" s="42"/>
      <c r="C23" s="71">
        <v>1377</v>
      </c>
      <c r="D23" s="71">
        <v>1006</v>
      </c>
      <c r="E23" s="71">
        <f t="shared" si="0"/>
        <v>73.05737109658679</v>
      </c>
      <c r="F23" s="71"/>
      <c r="G23" s="71">
        <v>391</v>
      </c>
      <c r="H23" s="71">
        <f t="shared" si="1"/>
        <v>28.39506172839506</v>
      </c>
      <c r="I23" s="71">
        <v>504</v>
      </c>
      <c r="J23" s="71">
        <f t="shared" si="2"/>
        <v>36.60130718954248</v>
      </c>
      <c r="K23" s="71">
        <v>429</v>
      </c>
      <c r="L23" s="71">
        <f t="shared" si="3"/>
        <v>31.154684095860567</v>
      </c>
      <c r="M23" s="71">
        <v>53</v>
      </c>
      <c r="N23" s="71">
        <f t="shared" si="6"/>
        <v>3.848946986201888</v>
      </c>
      <c r="O23" s="71"/>
      <c r="P23" s="71">
        <v>1290</v>
      </c>
      <c r="Q23" s="71">
        <f t="shared" si="4"/>
        <v>93.68191721132898</v>
      </c>
      <c r="R23" s="71">
        <v>914</v>
      </c>
      <c r="S23" s="71">
        <f t="shared" si="5"/>
        <v>66.3761801016703</v>
      </c>
      <c r="T23" s="71"/>
    </row>
    <row r="24" spans="1:20" ht="12.75">
      <c r="A24" s="62" t="s">
        <v>55</v>
      </c>
      <c r="B24" s="42"/>
      <c r="C24" s="71">
        <v>724</v>
      </c>
      <c r="D24" s="71">
        <v>652</v>
      </c>
      <c r="E24" s="71">
        <f t="shared" si="0"/>
        <v>90.05524861878453</v>
      </c>
      <c r="F24" s="71"/>
      <c r="G24" s="71">
        <v>164</v>
      </c>
      <c r="H24" s="71">
        <f t="shared" si="1"/>
        <v>22.65193370165746</v>
      </c>
      <c r="I24" s="71">
        <v>163</v>
      </c>
      <c r="J24" s="71">
        <f t="shared" si="2"/>
        <v>22.513812154696133</v>
      </c>
      <c r="K24" s="71">
        <v>212</v>
      </c>
      <c r="L24" s="71">
        <f t="shared" si="3"/>
        <v>29.2817679558011</v>
      </c>
      <c r="M24" s="71">
        <v>185</v>
      </c>
      <c r="N24" s="71">
        <f t="shared" si="6"/>
        <v>25.552486187845304</v>
      </c>
      <c r="O24" s="71"/>
      <c r="P24" s="71">
        <v>590</v>
      </c>
      <c r="Q24" s="71">
        <f t="shared" si="4"/>
        <v>81.49171270718232</v>
      </c>
      <c r="R24" s="71">
        <v>400</v>
      </c>
      <c r="S24" s="71">
        <f t="shared" si="5"/>
        <v>55.24861878453039</v>
      </c>
      <c r="T24" s="71"/>
    </row>
    <row r="25" spans="1:20" ht="12.75">
      <c r="A25" s="61" t="s">
        <v>56</v>
      </c>
      <c r="B25" s="42"/>
      <c r="C25" s="70">
        <v>36067</v>
      </c>
      <c r="D25" s="70">
        <v>9503</v>
      </c>
      <c r="E25" s="70">
        <f t="shared" si="0"/>
        <v>26.348185321762273</v>
      </c>
      <c r="F25" s="70"/>
      <c r="G25" s="70">
        <v>12844</v>
      </c>
      <c r="H25" s="70">
        <f t="shared" si="1"/>
        <v>35.6115008179222</v>
      </c>
      <c r="I25" s="70">
        <v>13885</v>
      </c>
      <c r="J25" s="70">
        <f t="shared" si="2"/>
        <v>38.4977957689855</v>
      </c>
      <c r="K25" s="70">
        <v>8287</v>
      </c>
      <c r="L25" s="70">
        <f t="shared" si="3"/>
        <v>22.976682285745973</v>
      </c>
      <c r="M25" s="70">
        <v>1051</v>
      </c>
      <c r="N25" s="70">
        <f t="shared" si="6"/>
        <v>2.9140211273463277</v>
      </c>
      <c r="O25" s="70"/>
      <c r="P25" s="70">
        <v>32636</v>
      </c>
      <c r="Q25" s="70">
        <f t="shared" si="4"/>
        <v>90.48714891729281</v>
      </c>
      <c r="R25" s="70">
        <v>23083</v>
      </c>
      <c r="S25" s="70">
        <f t="shared" si="5"/>
        <v>64.00033271411539</v>
      </c>
      <c r="T25" s="70"/>
    </row>
    <row r="26" spans="1:20" ht="12.75">
      <c r="A26" s="62" t="s">
        <v>57</v>
      </c>
      <c r="B26" s="42"/>
      <c r="C26" s="71">
        <v>1071</v>
      </c>
      <c r="D26" s="71">
        <v>651</v>
      </c>
      <c r="E26" s="71">
        <f t="shared" si="0"/>
        <v>60.78431372549019</v>
      </c>
      <c r="F26" s="71"/>
      <c r="G26" s="71">
        <v>179</v>
      </c>
      <c r="H26" s="71">
        <f t="shared" si="1"/>
        <v>16.713352007469652</v>
      </c>
      <c r="I26" s="71">
        <v>309</v>
      </c>
      <c r="J26" s="71">
        <f t="shared" si="2"/>
        <v>28.851540616246496</v>
      </c>
      <c r="K26" s="71">
        <v>506</v>
      </c>
      <c r="L26" s="71">
        <f t="shared" si="3"/>
        <v>47.24556489262371</v>
      </c>
      <c r="M26" s="71">
        <v>77</v>
      </c>
      <c r="N26" s="71">
        <f t="shared" si="6"/>
        <v>7.18954248366013</v>
      </c>
      <c r="O26" s="71"/>
      <c r="P26" s="71">
        <v>954</v>
      </c>
      <c r="Q26" s="71">
        <f t="shared" si="4"/>
        <v>89.07563025210085</v>
      </c>
      <c r="R26" s="71">
        <v>786</v>
      </c>
      <c r="S26" s="71">
        <f t="shared" si="5"/>
        <v>73.38935574229691</v>
      </c>
      <c r="T26" s="71"/>
    </row>
    <row r="27" spans="1:20" ht="12.75">
      <c r="A27" s="62" t="s">
        <v>58</v>
      </c>
      <c r="B27" s="42"/>
      <c r="C27" s="71">
        <v>234</v>
      </c>
      <c r="D27" s="71">
        <v>62</v>
      </c>
      <c r="E27" s="71">
        <f t="shared" si="0"/>
        <v>26.495726495726498</v>
      </c>
      <c r="F27" s="71"/>
      <c r="G27" s="71">
        <v>74</v>
      </c>
      <c r="H27" s="71">
        <f t="shared" si="1"/>
        <v>31.62393162393162</v>
      </c>
      <c r="I27" s="71">
        <v>107</v>
      </c>
      <c r="J27" s="71">
        <f t="shared" si="2"/>
        <v>45.72649572649573</v>
      </c>
      <c r="K27" s="71">
        <v>49</v>
      </c>
      <c r="L27" s="71">
        <f t="shared" si="3"/>
        <v>20.94017094017094</v>
      </c>
      <c r="M27" s="71">
        <v>4</v>
      </c>
      <c r="N27" s="71">
        <f t="shared" si="6"/>
        <v>1.7094017094017095</v>
      </c>
      <c r="O27" s="71"/>
      <c r="P27" s="71">
        <v>226</v>
      </c>
      <c r="Q27" s="71">
        <f t="shared" si="4"/>
        <v>96.58119658119658</v>
      </c>
      <c r="R27" s="71">
        <v>169</v>
      </c>
      <c r="S27" s="71">
        <f t="shared" si="5"/>
        <v>72.22222222222221</v>
      </c>
      <c r="T27" s="71"/>
    </row>
    <row r="28" spans="1:20" ht="12.75">
      <c r="A28" s="62" t="s">
        <v>59</v>
      </c>
      <c r="B28" s="42"/>
      <c r="C28" s="71">
        <v>24105</v>
      </c>
      <c r="D28" s="71">
        <v>6330</v>
      </c>
      <c r="E28" s="71">
        <f t="shared" si="0"/>
        <v>26.260112009956444</v>
      </c>
      <c r="F28" s="71"/>
      <c r="G28" s="71">
        <v>9089</v>
      </c>
      <c r="H28" s="71">
        <f t="shared" si="1"/>
        <v>37.70587015142087</v>
      </c>
      <c r="I28" s="71">
        <v>9631</v>
      </c>
      <c r="J28" s="71">
        <f t="shared" si="2"/>
        <v>39.95436631404273</v>
      </c>
      <c r="K28" s="71">
        <v>5012</v>
      </c>
      <c r="L28" s="71">
        <f t="shared" si="3"/>
        <v>20.79236672889442</v>
      </c>
      <c r="M28" s="71">
        <v>373</v>
      </c>
      <c r="N28" s="71">
        <f t="shared" si="6"/>
        <v>1.547396805641983</v>
      </c>
      <c r="O28" s="71"/>
      <c r="P28" s="71">
        <v>21996</v>
      </c>
      <c r="Q28" s="71">
        <f t="shared" si="4"/>
        <v>91.25077784691973</v>
      </c>
      <c r="R28" s="71">
        <v>15699</v>
      </c>
      <c r="S28" s="71">
        <f t="shared" si="5"/>
        <v>65.1275668948351</v>
      </c>
      <c r="T28" s="71"/>
    </row>
    <row r="29" spans="1:20" ht="11.25" customHeight="1">
      <c r="A29" s="62" t="s">
        <v>60</v>
      </c>
      <c r="B29" s="42"/>
      <c r="C29" s="71">
        <v>9835</v>
      </c>
      <c r="D29" s="71">
        <v>2384</v>
      </c>
      <c r="E29" s="71">
        <f t="shared" si="0"/>
        <v>24.2399593289273</v>
      </c>
      <c r="F29" s="71"/>
      <c r="G29" s="71">
        <v>3294</v>
      </c>
      <c r="H29" s="71">
        <f t="shared" si="1"/>
        <v>33.492628368073206</v>
      </c>
      <c r="I29" s="71">
        <v>3544</v>
      </c>
      <c r="J29" s="71">
        <f t="shared" si="2"/>
        <v>36.03457041179461</v>
      </c>
      <c r="K29" s="71">
        <v>2479</v>
      </c>
      <c r="L29" s="71">
        <f t="shared" si="3"/>
        <v>25.205897305541434</v>
      </c>
      <c r="M29" s="71">
        <v>518</v>
      </c>
      <c r="N29" s="71">
        <f t="shared" si="6"/>
        <v>5.266903914590747</v>
      </c>
      <c r="O29" s="71"/>
      <c r="P29" s="71">
        <v>8733</v>
      </c>
      <c r="Q29" s="71">
        <f t="shared" si="4"/>
        <v>88.79511947127605</v>
      </c>
      <c r="R29" s="71">
        <v>5902</v>
      </c>
      <c r="S29" s="71">
        <f t="shared" si="5"/>
        <v>60.01016776817488</v>
      </c>
      <c r="T29" s="71"/>
    </row>
    <row r="30" spans="1:20" ht="12.75">
      <c r="A30" s="62" t="s">
        <v>61</v>
      </c>
      <c r="B30" s="42"/>
      <c r="C30" s="71">
        <v>382</v>
      </c>
      <c r="D30" s="71">
        <v>22</v>
      </c>
      <c r="E30" s="71">
        <f t="shared" si="0"/>
        <v>5.7591623036649215</v>
      </c>
      <c r="F30" s="71"/>
      <c r="G30" s="71">
        <v>107</v>
      </c>
      <c r="H30" s="71">
        <f t="shared" si="1"/>
        <v>28.01047120418848</v>
      </c>
      <c r="I30" s="71">
        <v>152</v>
      </c>
      <c r="J30" s="71">
        <f t="shared" si="2"/>
        <v>39.79057591623037</v>
      </c>
      <c r="K30" s="71">
        <v>98</v>
      </c>
      <c r="L30" s="71">
        <f t="shared" si="3"/>
        <v>25.654450261780106</v>
      </c>
      <c r="M30" s="71">
        <v>25</v>
      </c>
      <c r="N30" s="71">
        <f t="shared" si="6"/>
        <v>6.544502617801047</v>
      </c>
      <c r="O30" s="71"/>
      <c r="P30" s="71">
        <v>343</v>
      </c>
      <c r="Q30" s="71">
        <f t="shared" si="4"/>
        <v>89.79057591623037</v>
      </c>
      <c r="R30" s="71">
        <v>252</v>
      </c>
      <c r="S30" s="71">
        <f t="shared" si="5"/>
        <v>65.96858638743456</v>
      </c>
      <c r="T30" s="71"/>
    </row>
    <row r="31" spans="1:20" ht="12.75">
      <c r="A31" s="62" t="s">
        <v>62</v>
      </c>
      <c r="B31" s="42"/>
      <c r="C31" s="71">
        <v>563</v>
      </c>
      <c r="D31" s="71">
        <v>85</v>
      </c>
      <c r="E31" s="71">
        <f t="shared" si="0"/>
        <v>15.097690941385435</v>
      </c>
      <c r="F31" s="71"/>
      <c r="G31" s="71">
        <v>131</v>
      </c>
      <c r="H31" s="71">
        <f t="shared" si="1"/>
        <v>23.26820603907638</v>
      </c>
      <c r="I31" s="71">
        <v>199</v>
      </c>
      <c r="J31" s="71">
        <f t="shared" si="2"/>
        <v>35.34635879218472</v>
      </c>
      <c r="K31" s="71">
        <v>173</v>
      </c>
      <c r="L31" s="71">
        <f t="shared" si="3"/>
        <v>30.728241563055064</v>
      </c>
      <c r="M31" s="71">
        <v>60</v>
      </c>
      <c r="N31" s="71">
        <f t="shared" si="6"/>
        <v>10.657193605683837</v>
      </c>
      <c r="O31" s="71"/>
      <c r="P31" s="71">
        <v>495</v>
      </c>
      <c r="Q31" s="71">
        <f t="shared" si="4"/>
        <v>87.92184724689164</v>
      </c>
      <c r="R31" s="71">
        <v>361</v>
      </c>
      <c r="S31" s="71">
        <f t="shared" si="5"/>
        <v>64.12078152753108</v>
      </c>
      <c r="T31" s="71"/>
    </row>
    <row r="32" spans="1:20" ht="12.75">
      <c r="A32" s="61" t="s">
        <v>63</v>
      </c>
      <c r="B32" s="42"/>
      <c r="C32" s="70">
        <v>2075</v>
      </c>
      <c r="D32" s="70">
        <v>1292</v>
      </c>
      <c r="E32" s="70">
        <f t="shared" si="0"/>
        <v>62.265060240963855</v>
      </c>
      <c r="F32" s="70"/>
      <c r="G32" s="70">
        <v>438</v>
      </c>
      <c r="H32" s="70">
        <f t="shared" si="1"/>
        <v>21.10843373493976</v>
      </c>
      <c r="I32" s="70">
        <v>815</v>
      </c>
      <c r="J32" s="70">
        <f t="shared" si="2"/>
        <v>39.277108433734945</v>
      </c>
      <c r="K32" s="70">
        <v>713</v>
      </c>
      <c r="L32" s="70">
        <f t="shared" si="3"/>
        <v>34.36144578313253</v>
      </c>
      <c r="M32" s="70">
        <v>109</v>
      </c>
      <c r="N32" s="70">
        <f t="shared" si="6"/>
        <v>5.253012048192772</v>
      </c>
      <c r="O32" s="70"/>
      <c r="P32" s="70">
        <v>1976</v>
      </c>
      <c r="Q32" s="70">
        <f t="shared" si="4"/>
        <v>95.2289156626506</v>
      </c>
      <c r="R32" s="70">
        <v>1495</v>
      </c>
      <c r="S32" s="70">
        <f>R32/C32*100</f>
        <v>72.04819277108435</v>
      </c>
      <c r="T32" s="70"/>
    </row>
    <row r="33" spans="1:20" ht="12.75">
      <c r="A33" s="62" t="s">
        <v>64</v>
      </c>
      <c r="B33" s="42"/>
      <c r="C33" s="71">
        <v>494</v>
      </c>
      <c r="D33" s="71">
        <v>379</v>
      </c>
      <c r="E33" s="71">
        <f t="shared" si="0"/>
        <v>76.72064777327935</v>
      </c>
      <c r="F33" s="71"/>
      <c r="G33" s="71">
        <v>119</v>
      </c>
      <c r="H33" s="71">
        <f t="shared" si="1"/>
        <v>24.089068825910932</v>
      </c>
      <c r="I33" s="71">
        <v>218</v>
      </c>
      <c r="J33" s="71">
        <f t="shared" si="2"/>
        <v>44.12955465587044</v>
      </c>
      <c r="K33" s="71">
        <v>149</v>
      </c>
      <c r="L33" s="71">
        <f t="shared" si="3"/>
        <v>30.16194331983806</v>
      </c>
      <c r="M33" s="71">
        <v>8</v>
      </c>
      <c r="N33" s="71">
        <f t="shared" si="6"/>
        <v>1.6194331983805668</v>
      </c>
      <c r="O33" s="71"/>
      <c r="P33" s="71">
        <v>481</v>
      </c>
      <c r="Q33" s="71">
        <f t="shared" si="4"/>
        <v>97.36842105263158</v>
      </c>
      <c r="R33" s="71">
        <v>363</v>
      </c>
      <c r="S33" s="71">
        <f t="shared" si="5"/>
        <v>73.48178137651821</v>
      </c>
      <c r="T33" s="71"/>
    </row>
    <row r="34" spans="1:20" ht="12.75">
      <c r="A34" s="62" t="s">
        <v>65</v>
      </c>
      <c r="B34" s="42"/>
      <c r="C34" s="71">
        <v>83</v>
      </c>
      <c r="D34" s="71">
        <v>81</v>
      </c>
      <c r="E34" s="71">
        <f t="shared" si="0"/>
        <v>97.59036144578313</v>
      </c>
      <c r="F34" s="71"/>
      <c r="G34" s="71">
        <v>18</v>
      </c>
      <c r="H34" s="71">
        <f t="shared" si="1"/>
        <v>21.686746987951807</v>
      </c>
      <c r="I34" s="71">
        <v>27</v>
      </c>
      <c r="J34" s="71">
        <f t="shared" si="2"/>
        <v>32.53012048192771</v>
      </c>
      <c r="K34" s="71">
        <v>31</v>
      </c>
      <c r="L34" s="71">
        <f t="shared" si="3"/>
        <v>37.34939759036144</v>
      </c>
      <c r="M34" s="71">
        <v>7</v>
      </c>
      <c r="N34" s="71">
        <f t="shared" si="6"/>
        <v>8.433734939759036</v>
      </c>
      <c r="O34" s="71"/>
      <c r="P34" s="71">
        <v>81</v>
      </c>
      <c r="Q34" s="71">
        <f t="shared" si="4"/>
        <v>97.59036144578313</v>
      </c>
      <c r="R34" s="71">
        <v>63</v>
      </c>
      <c r="S34" s="71">
        <f t="shared" si="5"/>
        <v>75.90361445783132</v>
      </c>
      <c r="T34" s="71"/>
    </row>
    <row r="35" spans="1:20" ht="12.75">
      <c r="A35" s="62" t="s">
        <v>66</v>
      </c>
      <c r="B35" s="42"/>
      <c r="C35" s="71">
        <v>68</v>
      </c>
      <c r="D35" s="71">
        <v>66</v>
      </c>
      <c r="E35" s="71">
        <f>D35/C35*100</f>
        <v>97.05882352941177</v>
      </c>
      <c r="F35" s="71"/>
      <c r="G35" s="71">
        <v>36</v>
      </c>
      <c r="H35" s="71">
        <f>G35/C35*100</f>
        <v>52.94117647058824</v>
      </c>
      <c r="I35" s="71">
        <v>27</v>
      </c>
      <c r="J35" s="71">
        <f>I35/C35*100</f>
        <v>39.705882352941174</v>
      </c>
      <c r="K35" s="71">
        <v>5</v>
      </c>
      <c r="L35" s="71">
        <f>K35/C35*100</f>
        <v>7.352941176470589</v>
      </c>
      <c r="M35" s="77" t="s">
        <v>19</v>
      </c>
      <c r="N35" s="77" t="s">
        <v>19</v>
      </c>
      <c r="O35" s="71"/>
      <c r="P35" s="71">
        <v>64</v>
      </c>
      <c r="Q35" s="71">
        <f>P35/C35*100</f>
        <v>94.11764705882352</v>
      </c>
      <c r="R35" s="71">
        <v>53</v>
      </c>
      <c r="S35" s="71">
        <f>R35/C35*100</f>
        <v>77.94117647058823</v>
      </c>
      <c r="T35" s="71"/>
    </row>
    <row r="36" spans="1:20" ht="12.75">
      <c r="A36" s="62" t="s">
        <v>67</v>
      </c>
      <c r="B36" s="42"/>
      <c r="C36" s="71">
        <v>35</v>
      </c>
      <c r="D36" s="71">
        <v>26</v>
      </c>
      <c r="E36" s="71">
        <f>D36/C36*100</f>
        <v>74.28571428571429</v>
      </c>
      <c r="F36" s="71"/>
      <c r="G36" s="71">
        <v>10</v>
      </c>
      <c r="H36" s="71">
        <f>G36/C36*100</f>
        <v>28.57142857142857</v>
      </c>
      <c r="I36" s="71">
        <v>11</v>
      </c>
      <c r="J36" s="71">
        <f>I36/C36*100</f>
        <v>31.428571428571427</v>
      </c>
      <c r="K36" s="71">
        <v>14</v>
      </c>
      <c r="L36" s="71">
        <f>K36/C36*100</f>
        <v>40</v>
      </c>
      <c r="M36" s="77" t="s">
        <v>19</v>
      </c>
      <c r="N36" s="77" t="s">
        <v>19</v>
      </c>
      <c r="O36" s="71"/>
      <c r="P36" s="71">
        <v>34</v>
      </c>
      <c r="Q36" s="71">
        <f>P36/C36*100</f>
        <v>97.14285714285714</v>
      </c>
      <c r="R36" s="71">
        <v>25</v>
      </c>
      <c r="S36" s="71">
        <f>R36/C36*100</f>
        <v>71.42857142857143</v>
      </c>
      <c r="T36" s="71"/>
    </row>
    <row r="37" spans="1:20" ht="12.75">
      <c r="A37" s="62" t="s">
        <v>68</v>
      </c>
      <c r="B37" s="42"/>
      <c r="C37" s="71">
        <v>413</v>
      </c>
      <c r="D37" s="71">
        <v>121</v>
      </c>
      <c r="E37" s="71">
        <f>D37/C37*100</f>
        <v>29.297820823244553</v>
      </c>
      <c r="F37" s="71"/>
      <c r="G37" s="71">
        <v>93</v>
      </c>
      <c r="H37" s="71">
        <f>G37/C37*100</f>
        <v>22.518159806295397</v>
      </c>
      <c r="I37" s="71">
        <v>171</v>
      </c>
      <c r="J37" s="71">
        <f>I37/C37*100</f>
        <v>41.404358353510894</v>
      </c>
      <c r="K37" s="71">
        <v>142</v>
      </c>
      <c r="L37" s="71">
        <f>K37/C37*100</f>
        <v>34.38256658595641</v>
      </c>
      <c r="M37" s="71">
        <v>7</v>
      </c>
      <c r="N37" s="71">
        <f>M37/C37*100</f>
        <v>1.694915254237288</v>
      </c>
      <c r="O37" s="71"/>
      <c r="P37" s="71">
        <v>400</v>
      </c>
      <c r="Q37" s="71">
        <f>P37/C37*100</f>
        <v>96.85230024213075</v>
      </c>
      <c r="R37" s="71">
        <v>303</v>
      </c>
      <c r="S37" s="71">
        <f>R37/C37*100</f>
        <v>73.36561743341404</v>
      </c>
      <c r="T37" s="71"/>
    </row>
    <row r="38" spans="1:19" ht="12.75">
      <c r="A38" s="63" t="s">
        <v>74</v>
      </c>
      <c r="B38" s="63"/>
      <c r="C38" s="71"/>
      <c r="D38" s="71"/>
      <c r="E38" s="71"/>
      <c r="F38" s="71"/>
      <c r="G38" s="71"/>
      <c r="H38" s="71"/>
      <c r="I38" s="71"/>
      <c r="J38" s="71"/>
      <c r="K38" s="71"/>
      <c r="L38" s="71"/>
      <c r="M38" s="71"/>
      <c r="N38" s="71"/>
      <c r="O38" s="71"/>
      <c r="P38" s="71"/>
      <c r="Q38" s="71"/>
      <c r="R38" s="71"/>
      <c r="S38" s="71"/>
    </row>
    <row r="39" spans="1:19" ht="12.75">
      <c r="A39" s="58" t="s">
        <v>28</v>
      </c>
      <c r="B39" s="96"/>
      <c r="C39" s="80" t="s">
        <v>29</v>
      </c>
      <c r="D39" s="81" t="s">
        <v>8</v>
      </c>
      <c r="E39" s="81"/>
      <c r="F39" s="82"/>
      <c r="G39" s="115" t="s">
        <v>113</v>
      </c>
      <c r="H39" s="115"/>
      <c r="I39" s="115"/>
      <c r="J39" s="115"/>
      <c r="K39" s="115"/>
      <c r="L39" s="115"/>
      <c r="M39" s="115"/>
      <c r="N39" s="115"/>
      <c r="O39" s="79"/>
      <c r="P39" s="115" t="s">
        <v>20</v>
      </c>
      <c r="Q39" s="115"/>
      <c r="R39" s="115"/>
      <c r="S39" s="115"/>
    </row>
    <row r="40" spans="1:19" ht="22.5">
      <c r="A40" s="6" t="s">
        <v>30</v>
      </c>
      <c r="B40" s="97"/>
      <c r="C40" s="83"/>
      <c r="D40" s="73" t="s">
        <v>31</v>
      </c>
      <c r="E40" s="73" t="s">
        <v>32</v>
      </c>
      <c r="F40" s="73"/>
      <c r="G40" s="73" t="s">
        <v>33</v>
      </c>
      <c r="H40" s="73" t="s">
        <v>32</v>
      </c>
      <c r="I40" s="73" t="s">
        <v>34</v>
      </c>
      <c r="J40" s="73" t="s">
        <v>32</v>
      </c>
      <c r="K40" s="73" t="s">
        <v>35</v>
      </c>
      <c r="L40" s="73" t="s">
        <v>32</v>
      </c>
      <c r="M40" s="73" t="s">
        <v>114</v>
      </c>
      <c r="N40" s="73" t="s">
        <v>32</v>
      </c>
      <c r="O40" s="73"/>
      <c r="P40" s="73" t="s">
        <v>36</v>
      </c>
      <c r="Q40" s="73" t="s">
        <v>37</v>
      </c>
      <c r="R40" s="73" t="s">
        <v>38</v>
      </c>
      <c r="S40" s="73" t="s">
        <v>37</v>
      </c>
    </row>
    <row r="41" spans="1:20" ht="12.75">
      <c r="A41" s="62" t="s">
        <v>69</v>
      </c>
      <c r="B41" s="42"/>
      <c r="C41" s="71">
        <v>487</v>
      </c>
      <c r="D41" s="71">
        <v>382</v>
      </c>
      <c r="E41" s="71">
        <f t="shared" si="0"/>
        <v>78.4394250513347</v>
      </c>
      <c r="F41" s="71"/>
      <c r="G41" s="71">
        <v>87</v>
      </c>
      <c r="H41" s="71">
        <f t="shared" si="1"/>
        <v>17.864476386036962</v>
      </c>
      <c r="I41" s="71">
        <v>182</v>
      </c>
      <c r="J41" s="71">
        <f t="shared" si="2"/>
        <v>37.37166324435318</v>
      </c>
      <c r="K41" s="71">
        <v>192</v>
      </c>
      <c r="L41" s="71">
        <f t="shared" si="3"/>
        <v>39.42505133470226</v>
      </c>
      <c r="M41" s="71">
        <v>26</v>
      </c>
      <c r="N41" s="71">
        <f t="shared" si="6"/>
        <v>5.338809034907597</v>
      </c>
      <c r="O41" s="71"/>
      <c r="P41" s="71">
        <v>456</v>
      </c>
      <c r="Q41" s="71">
        <f t="shared" si="4"/>
        <v>93.63449691991786</v>
      </c>
      <c r="R41" s="71">
        <v>372</v>
      </c>
      <c r="S41" s="71">
        <f t="shared" si="5"/>
        <v>76.38603696098562</v>
      </c>
      <c r="T41" s="71"/>
    </row>
    <row r="42" spans="1:20" ht="12.75">
      <c r="A42" s="62" t="s">
        <v>70</v>
      </c>
      <c r="B42" s="42"/>
      <c r="C42" s="71">
        <v>132</v>
      </c>
      <c r="D42" s="71">
        <v>88</v>
      </c>
      <c r="E42" s="71">
        <f t="shared" si="0"/>
        <v>66.66666666666666</v>
      </c>
      <c r="F42" s="71"/>
      <c r="G42" s="71">
        <v>29</v>
      </c>
      <c r="H42" s="71">
        <f t="shared" si="1"/>
        <v>21.96969696969697</v>
      </c>
      <c r="I42" s="71">
        <v>41</v>
      </c>
      <c r="J42" s="71">
        <f t="shared" si="2"/>
        <v>31.060606060606062</v>
      </c>
      <c r="K42" s="71">
        <v>42</v>
      </c>
      <c r="L42" s="71">
        <f t="shared" si="3"/>
        <v>31.818181818181817</v>
      </c>
      <c r="M42" s="71">
        <v>20</v>
      </c>
      <c r="N42" s="71">
        <f t="shared" si="6"/>
        <v>15.151515151515152</v>
      </c>
      <c r="O42" s="71"/>
      <c r="P42" s="71">
        <v>127</v>
      </c>
      <c r="Q42" s="71">
        <f t="shared" si="4"/>
        <v>96.21212121212122</v>
      </c>
      <c r="R42" s="71">
        <v>103</v>
      </c>
      <c r="S42" s="71">
        <f t="shared" si="5"/>
        <v>78.03030303030303</v>
      </c>
      <c r="T42" s="71"/>
    </row>
    <row r="43" spans="1:20" ht="12.75">
      <c r="A43" s="62" t="s">
        <v>71</v>
      </c>
      <c r="B43" s="42"/>
      <c r="C43" s="71">
        <v>85</v>
      </c>
      <c r="D43" s="71">
        <v>29</v>
      </c>
      <c r="E43" s="71">
        <f t="shared" si="0"/>
        <v>34.11764705882353</v>
      </c>
      <c r="F43" s="71"/>
      <c r="G43" s="71">
        <v>3</v>
      </c>
      <c r="H43" s="71">
        <f t="shared" si="1"/>
        <v>3.5294117647058822</v>
      </c>
      <c r="I43" s="71">
        <v>49</v>
      </c>
      <c r="J43" s="71">
        <f t="shared" si="2"/>
        <v>57.647058823529406</v>
      </c>
      <c r="K43" s="71">
        <v>30</v>
      </c>
      <c r="L43" s="71">
        <f t="shared" si="3"/>
        <v>35.294117647058826</v>
      </c>
      <c r="M43" s="71">
        <v>3</v>
      </c>
      <c r="N43" s="71">
        <f t="shared" si="6"/>
        <v>3.5294117647058822</v>
      </c>
      <c r="O43" s="71"/>
      <c r="P43" s="71">
        <v>81</v>
      </c>
      <c r="Q43" s="71">
        <f t="shared" si="4"/>
        <v>95.29411764705881</v>
      </c>
      <c r="R43" s="71">
        <v>42</v>
      </c>
      <c r="S43" s="71">
        <f t="shared" si="5"/>
        <v>49.411764705882355</v>
      </c>
      <c r="T43" s="71"/>
    </row>
    <row r="44" spans="1:20" ht="12.75">
      <c r="A44" s="62" t="s">
        <v>72</v>
      </c>
      <c r="B44" s="42"/>
      <c r="C44" s="71">
        <v>151</v>
      </c>
      <c r="D44" s="71">
        <v>23</v>
      </c>
      <c r="E44" s="71">
        <f>D44/C44*100</f>
        <v>15.2317880794702</v>
      </c>
      <c r="F44" s="71"/>
      <c r="G44" s="71">
        <v>22</v>
      </c>
      <c r="H44" s="71">
        <f>G44/C44*100</f>
        <v>14.56953642384106</v>
      </c>
      <c r="I44" s="71">
        <v>63</v>
      </c>
      <c r="J44" s="71">
        <f>I44/C44*100</f>
        <v>41.72185430463576</v>
      </c>
      <c r="K44" s="71">
        <v>53</v>
      </c>
      <c r="L44" s="71">
        <f>K44/C44*100</f>
        <v>35.099337748344375</v>
      </c>
      <c r="M44" s="71">
        <v>13</v>
      </c>
      <c r="N44" s="71">
        <f>M44/C44*100</f>
        <v>8.609271523178808</v>
      </c>
      <c r="O44" s="71"/>
      <c r="P44" s="71">
        <v>136</v>
      </c>
      <c r="Q44" s="71">
        <f>P44/C44*100</f>
        <v>90.06622516556291</v>
      </c>
      <c r="R44" s="71">
        <v>83</v>
      </c>
      <c r="S44" s="71">
        <f>R44/C44*100</f>
        <v>54.966887417218544</v>
      </c>
      <c r="T44" s="71"/>
    </row>
    <row r="45" spans="1:20" ht="12.75">
      <c r="A45" s="62" t="s">
        <v>128</v>
      </c>
      <c r="B45" s="42"/>
      <c r="C45" s="71">
        <v>18</v>
      </c>
      <c r="D45" s="71">
        <v>3</v>
      </c>
      <c r="E45" s="71">
        <f t="shared" si="0"/>
        <v>16.666666666666664</v>
      </c>
      <c r="F45" s="71"/>
      <c r="G45" s="71">
        <v>1</v>
      </c>
      <c r="H45" s="71">
        <f t="shared" si="1"/>
        <v>5.555555555555555</v>
      </c>
      <c r="I45" s="71">
        <v>5</v>
      </c>
      <c r="J45" s="71">
        <f t="shared" si="2"/>
        <v>27.77777777777778</v>
      </c>
      <c r="K45" s="71">
        <v>9</v>
      </c>
      <c r="L45" s="71">
        <f t="shared" si="3"/>
        <v>50</v>
      </c>
      <c r="M45" s="71">
        <v>3</v>
      </c>
      <c r="N45" s="71">
        <f t="shared" si="6"/>
        <v>16.666666666666664</v>
      </c>
      <c r="O45" s="71"/>
      <c r="P45" s="71">
        <v>16</v>
      </c>
      <c r="Q45" s="71">
        <f t="shared" si="4"/>
        <v>88.88888888888889</v>
      </c>
      <c r="R45" s="71">
        <v>11</v>
      </c>
      <c r="S45" s="71">
        <f t="shared" si="5"/>
        <v>61.111111111111114</v>
      </c>
      <c r="T45" s="71"/>
    </row>
    <row r="46" spans="1:20" ht="12.75">
      <c r="A46" s="62" t="s">
        <v>73</v>
      </c>
      <c r="B46" s="42"/>
      <c r="C46" s="71">
        <v>111</v>
      </c>
      <c r="D46" s="71">
        <v>95</v>
      </c>
      <c r="E46" s="71">
        <f t="shared" si="0"/>
        <v>85.58558558558559</v>
      </c>
      <c r="F46" s="71"/>
      <c r="G46" s="71">
        <v>21</v>
      </c>
      <c r="H46" s="71">
        <f t="shared" si="1"/>
        <v>18.91891891891892</v>
      </c>
      <c r="I46" s="71">
        <v>21</v>
      </c>
      <c r="J46" s="71">
        <f t="shared" si="2"/>
        <v>18.91891891891892</v>
      </c>
      <c r="K46" s="71">
        <v>47</v>
      </c>
      <c r="L46" s="71">
        <f t="shared" si="3"/>
        <v>42.34234234234234</v>
      </c>
      <c r="M46" s="71">
        <v>22</v>
      </c>
      <c r="N46" s="71">
        <f t="shared" si="6"/>
        <v>19.81981981981982</v>
      </c>
      <c r="O46" s="71"/>
      <c r="P46" s="71">
        <v>102</v>
      </c>
      <c r="Q46" s="71">
        <f t="shared" si="4"/>
        <v>91.8918918918919</v>
      </c>
      <c r="R46" s="71">
        <v>79</v>
      </c>
      <c r="S46" s="71">
        <f t="shared" si="5"/>
        <v>71.17117117117117</v>
      </c>
      <c r="T46" s="71"/>
    </row>
    <row r="47" spans="1:20" ht="12.75">
      <c r="A47" s="61" t="s">
        <v>123</v>
      </c>
      <c r="B47" s="42"/>
      <c r="C47" s="70">
        <v>9174</v>
      </c>
      <c r="D47" s="70">
        <v>5496</v>
      </c>
      <c r="E47" s="70">
        <f t="shared" si="0"/>
        <v>59.908436886854155</v>
      </c>
      <c r="F47" s="70"/>
      <c r="G47" s="70">
        <v>1492</v>
      </c>
      <c r="H47" s="70">
        <f t="shared" si="1"/>
        <v>16.26335295400044</v>
      </c>
      <c r="I47" s="70">
        <v>2871</v>
      </c>
      <c r="J47" s="70">
        <f t="shared" si="2"/>
        <v>31.294964028776977</v>
      </c>
      <c r="K47" s="70">
        <v>3533</v>
      </c>
      <c r="L47" s="70">
        <f t="shared" si="3"/>
        <v>38.511009374318725</v>
      </c>
      <c r="M47" s="70">
        <v>1278</v>
      </c>
      <c r="N47" s="70">
        <f t="shared" si="6"/>
        <v>13.93067364290386</v>
      </c>
      <c r="O47" s="70"/>
      <c r="P47" s="70">
        <v>7660</v>
      </c>
      <c r="Q47" s="70">
        <f t="shared" si="4"/>
        <v>83.49683889252233</v>
      </c>
      <c r="R47" s="70">
        <v>6140</v>
      </c>
      <c r="S47" s="70">
        <f t="shared" si="5"/>
        <v>66.92827556136909</v>
      </c>
      <c r="T47" s="70"/>
    </row>
    <row r="48" spans="1:20" ht="12.75">
      <c r="A48" s="62" t="s">
        <v>76</v>
      </c>
      <c r="B48" s="42"/>
      <c r="C48" s="71">
        <v>6542</v>
      </c>
      <c r="D48" s="71">
        <v>3587</v>
      </c>
      <c r="E48" s="71">
        <f t="shared" si="0"/>
        <v>54.830327117089574</v>
      </c>
      <c r="F48" s="71"/>
      <c r="G48" s="71">
        <v>1073</v>
      </c>
      <c r="H48" s="71">
        <f t="shared" si="1"/>
        <v>16.40171201467441</v>
      </c>
      <c r="I48" s="71">
        <v>2159</v>
      </c>
      <c r="J48" s="71">
        <f t="shared" si="2"/>
        <v>33.00214001834301</v>
      </c>
      <c r="K48" s="71">
        <v>2813</v>
      </c>
      <c r="L48" s="71">
        <f t="shared" si="3"/>
        <v>42.999082849281564</v>
      </c>
      <c r="M48" s="71">
        <v>497</v>
      </c>
      <c r="N48" s="71">
        <f t="shared" si="6"/>
        <v>7.597065117701009</v>
      </c>
      <c r="O48" s="71"/>
      <c r="P48" s="71">
        <v>5847</v>
      </c>
      <c r="Q48" s="71">
        <f t="shared" si="4"/>
        <v>89.37633751146438</v>
      </c>
      <c r="R48" s="71">
        <v>4749</v>
      </c>
      <c r="S48" s="71">
        <f t="shared" si="5"/>
        <v>72.59247936410883</v>
      </c>
      <c r="T48" s="71"/>
    </row>
    <row r="49" spans="1:20" ht="12.75">
      <c r="A49" s="62" t="s">
        <v>77</v>
      </c>
      <c r="B49" s="42"/>
      <c r="C49" s="71">
        <v>248</v>
      </c>
      <c r="D49" s="71">
        <v>205</v>
      </c>
      <c r="E49" s="71">
        <f t="shared" si="0"/>
        <v>82.66129032258065</v>
      </c>
      <c r="F49" s="71"/>
      <c r="G49" s="71">
        <v>80</v>
      </c>
      <c r="H49" s="71">
        <f t="shared" si="1"/>
        <v>32.25806451612903</v>
      </c>
      <c r="I49" s="71">
        <v>94</v>
      </c>
      <c r="J49" s="71">
        <f t="shared" si="2"/>
        <v>37.903225806451616</v>
      </c>
      <c r="K49" s="71">
        <v>55</v>
      </c>
      <c r="L49" s="71">
        <f t="shared" si="3"/>
        <v>22.177419354838708</v>
      </c>
      <c r="M49" s="71">
        <v>19</v>
      </c>
      <c r="N49" s="71">
        <f t="shared" si="6"/>
        <v>7.661290322580645</v>
      </c>
      <c r="O49" s="71"/>
      <c r="P49" s="71">
        <v>244</v>
      </c>
      <c r="Q49" s="71">
        <f t="shared" si="4"/>
        <v>98.38709677419355</v>
      </c>
      <c r="R49" s="71">
        <v>163</v>
      </c>
      <c r="S49" s="71">
        <f t="shared" si="5"/>
        <v>65.7258064516129</v>
      </c>
      <c r="T49" s="71"/>
    </row>
    <row r="50" spans="1:20" ht="12.75">
      <c r="A50" s="62" t="s">
        <v>78</v>
      </c>
      <c r="B50" s="42"/>
      <c r="C50" s="71">
        <v>681</v>
      </c>
      <c r="D50" s="71">
        <v>528</v>
      </c>
      <c r="E50" s="71">
        <f t="shared" si="0"/>
        <v>77.5330396475771</v>
      </c>
      <c r="F50" s="71"/>
      <c r="G50" s="77" t="s">
        <v>19</v>
      </c>
      <c r="H50" s="77" t="s">
        <v>19</v>
      </c>
      <c r="I50" s="77" t="s">
        <v>19</v>
      </c>
      <c r="J50" s="77" t="s">
        <v>19</v>
      </c>
      <c r="K50" s="71">
        <v>45</v>
      </c>
      <c r="L50" s="71">
        <f t="shared" si="3"/>
        <v>6.607929515418502</v>
      </c>
      <c r="M50" s="71">
        <v>636</v>
      </c>
      <c r="N50" s="71">
        <f t="shared" si="6"/>
        <v>93.3920704845815</v>
      </c>
      <c r="O50" s="71"/>
      <c r="P50" s="71">
        <v>7</v>
      </c>
      <c r="Q50" s="71">
        <f t="shared" si="4"/>
        <v>1.0279001468428781</v>
      </c>
      <c r="R50" s="71">
        <v>1</v>
      </c>
      <c r="S50" s="71">
        <f>R50/C50*100</f>
        <v>0.14684287812041116</v>
      </c>
      <c r="T50" s="71"/>
    </row>
    <row r="51" spans="1:20" ht="12.75">
      <c r="A51" s="62" t="s">
        <v>79</v>
      </c>
      <c r="B51" s="42"/>
      <c r="C51" s="71">
        <v>1234</v>
      </c>
      <c r="D51" s="71">
        <v>782</v>
      </c>
      <c r="E51" s="71">
        <f t="shared" si="0"/>
        <v>63.37115072933549</v>
      </c>
      <c r="F51" s="71"/>
      <c r="G51" s="71">
        <v>266</v>
      </c>
      <c r="H51" s="71">
        <f t="shared" si="1"/>
        <v>21.555915721231766</v>
      </c>
      <c r="I51" s="71">
        <v>478</v>
      </c>
      <c r="J51" s="71">
        <f t="shared" si="2"/>
        <v>38.73581847649919</v>
      </c>
      <c r="K51" s="71">
        <v>408</v>
      </c>
      <c r="L51" s="71">
        <f t="shared" si="3"/>
        <v>33.06320907617504</v>
      </c>
      <c r="M51" s="71">
        <v>82</v>
      </c>
      <c r="N51" s="71">
        <f t="shared" si="6"/>
        <v>6.645056726094004</v>
      </c>
      <c r="O51" s="71"/>
      <c r="P51" s="71">
        <v>1163</v>
      </c>
      <c r="Q51" s="71">
        <f t="shared" si="4"/>
        <v>94.24635332252836</v>
      </c>
      <c r="R51" s="71">
        <v>892</v>
      </c>
      <c r="S51" s="71">
        <f t="shared" si="5"/>
        <v>72.28525121555916</v>
      </c>
      <c r="T51" s="71"/>
    </row>
    <row r="52" spans="1:20" ht="12.75">
      <c r="A52" s="62" t="s">
        <v>80</v>
      </c>
      <c r="B52" s="42"/>
      <c r="C52" s="71">
        <v>499</v>
      </c>
      <c r="D52" s="71">
        <v>414</v>
      </c>
      <c r="E52" s="71">
        <f t="shared" si="0"/>
        <v>82.96593186372746</v>
      </c>
      <c r="F52" s="71"/>
      <c r="G52" s="71">
        <v>80</v>
      </c>
      <c r="H52" s="71">
        <f t="shared" si="1"/>
        <v>16.03206412825651</v>
      </c>
      <c r="I52" s="71">
        <v>151</v>
      </c>
      <c r="J52" s="71">
        <f t="shared" si="2"/>
        <v>30.26052104208417</v>
      </c>
      <c r="K52" s="71">
        <v>224</v>
      </c>
      <c r="L52" s="71">
        <f t="shared" si="3"/>
        <v>44.88977955911824</v>
      </c>
      <c r="M52" s="71">
        <v>44</v>
      </c>
      <c r="N52" s="71">
        <f t="shared" si="6"/>
        <v>8.817635270541082</v>
      </c>
      <c r="O52" s="71"/>
      <c r="P52" s="71">
        <v>429</v>
      </c>
      <c r="Q52" s="71">
        <f t="shared" si="4"/>
        <v>85.97194388777555</v>
      </c>
      <c r="R52" s="71">
        <v>353</v>
      </c>
      <c r="S52" s="71">
        <f t="shared" si="5"/>
        <v>70.74148296593187</v>
      </c>
      <c r="T52" s="71"/>
    </row>
    <row r="53" spans="1:19" ht="12.75">
      <c r="A53" s="61" t="s">
        <v>81</v>
      </c>
      <c r="B53" s="42"/>
      <c r="C53" s="70">
        <v>29633</v>
      </c>
      <c r="D53" s="70">
        <v>25382</v>
      </c>
      <c r="E53" s="70">
        <f t="shared" si="0"/>
        <v>85.65450679985152</v>
      </c>
      <c r="F53" s="70"/>
      <c r="G53" s="70">
        <v>5808</v>
      </c>
      <c r="H53" s="70">
        <f t="shared" si="1"/>
        <v>19.599770526102656</v>
      </c>
      <c r="I53" s="70">
        <v>7430</v>
      </c>
      <c r="J53" s="70">
        <f t="shared" si="2"/>
        <v>25.073397900988763</v>
      </c>
      <c r="K53" s="70">
        <v>10046</v>
      </c>
      <c r="L53" s="70">
        <f t="shared" si="3"/>
        <v>33.90139371646475</v>
      </c>
      <c r="M53" s="70">
        <v>6349</v>
      </c>
      <c r="N53" s="70">
        <f t="shared" si="6"/>
        <v>21.42543785644383</v>
      </c>
      <c r="O53" s="70"/>
      <c r="P53" s="70">
        <v>25126</v>
      </c>
      <c r="Q53" s="70">
        <f t="shared" si="4"/>
        <v>84.79060506867344</v>
      </c>
      <c r="R53" s="70">
        <v>18471</v>
      </c>
      <c r="S53" s="70">
        <f t="shared" si="5"/>
        <v>62.33253467418082</v>
      </c>
    </row>
    <row r="54" spans="1:19" ht="12.75">
      <c r="A54" s="62" t="s">
        <v>82</v>
      </c>
      <c r="B54" s="42"/>
      <c r="C54" s="71">
        <v>1635</v>
      </c>
      <c r="D54" s="71">
        <v>1465</v>
      </c>
      <c r="E54" s="71">
        <f t="shared" si="0"/>
        <v>89.60244648318043</v>
      </c>
      <c r="F54" s="71"/>
      <c r="G54" s="71">
        <v>392</v>
      </c>
      <c r="H54" s="71">
        <f t="shared" si="1"/>
        <v>23.97553516819572</v>
      </c>
      <c r="I54" s="71">
        <v>489</v>
      </c>
      <c r="J54" s="71">
        <f t="shared" si="2"/>
        <v>29.908256880733948</v>
      </c>
      <c r="K54" s="71">
        <v>479</v>
      </c>
      <c r="L54" s="71">
        <f t="shared" si="3"/>
        <v>29.296636085626908</v>
      </c>
      <c r="M54" s="71">
        <v>275</v>
      </c>
      <c r="N54" s="71">
        <f t="shared" si="6"/>
        <v>16.819571865443425</v>
      </c>
      <c r="O54" s="71"/>
      <c r="P54" s="71">
        <v>1552</v>
      </c>
      <c r="Q54" s="71">
        <f t="shared" si="4"/>
        <v>94.92354740061162</v>
      </c>
      <c r="R54" s="71">
        <v>1187</v>
      </c>
      <c r="S54" s="71">
        <f t="shared" si="5"/>
        <v>72.59938837920488</v>
      </c>
    </row>
    <row r="55" spans="1:19" ht="12.75">
      <c r="A55" s="62" t="s">
        <v>83</v>
      </c>
      <c r="B55" s="42"/>
      <c r="C55" s="71">
        <v>198</v>
      </c>
      <c r="D55" s="71">
        <v>155</v>
      </c>
      <c r="E55" s="71">
        <f t="shared" si="0"/>
        <v>78.28282828282829</v>
      </c>
      <c r="F55" s="71"/>
      <c r="G55" s="71">
        <v>46</v>
      </c>
      <c r="H55" s="71">
        <f t="shared" si="1"/>
        <v>23.232323232323232</v>
      </c>
      <c r="I55" s="71">
        <v>57</v>
      </c>
      <c r="J55" s="71">
        <f t="shared" si="2"/>
        <v>28.78787878787879</v>
      </c>
      <c r="K55" s="71">
        <v>66</v>
      </c>
      <c r="L55" s="71">
        <f t="shared" si="3"/>
        <v>33.33333333333333</v>
      </c>
      <c r="M55" s="71">
        <v>29</v>
      </c>
      <c r="N55" s="71">
        <f t="shared" si="6"/>
        <v>14.646464646464647</v>
      </c>
      <c r="O55" s="71"/>
      <c r="P55" s="71">
        <v>178</v>
      </c>
      <c r="Q55" s="71">
        <f t="shared" si="4"/>
        <v>89.8989898989899</v>
      </c>
      <c r="R55" s="71">
        <v>123</v>
      </c>
      <c r="S55" s="71">
        <f t="shared" si="5"/>
        <v>62.121212121212125</v>
      </c>
    </row>
    <row r="56" spans="1:19" ht="12.75">
      <c r="A56" s="62" t="s">
        <v>84</v>
      </c>
      <c r="B56" s="42"/>
      <c r="C56" s="71">
        <v>581</v>
      </c>
      <c r="D56" s="71">
        <v>580</v>
      </c>
      <c r="E56" s="71">
        <f>D56/C56*100</f>
        <v>99.82788296041308</v>
      </c>
      <c r="F56" s="71"/>
      <c r="G56" s="77" t="s">
        <v>19</v>
      </c>
      <c r="H56" s="77" t="s">
        <v>19</v>
      </c>
      <c r="I56" s="71">
        <v>20</v>
      </c>
      <c r="J56" s="71">
        <f t="shared" si="2"/>
        <v>3.4423407917383817</v>
      </c>
      <c r="K56" s="71">
        <v>369</v>
      </c>
      <c r="L56" s="71">
        <f t="shared" si="3"/>
        <v>63.51118760757315</v>
      </c>
      <c r="M56" s="71">
        <v>192</v>
      </c>
      <c r="N56" s="71">
        <f t="shared" si="6"/>
        <v>33.04647160068847</v>
      </c>
      <c r="O56" s="71"/>
      <c r="P56" s="71">
        <v>490</v>
      </c>
      <c r="Q56" s="71">
        <f t="shared" si="4"/>
        <v>84.33734939759037</v>
      </c>
      <c r="R56" s="71">
        <v>331</v>
      </c>
      <c r="S56" s="71">
        <f t="shared" si="5"/>
        <v>56.970740103270224</v>
      </c>
    </row>
    <row r="57" spans="1:19" ht="12.75">
      <c r="A57" s="62" t="s">
        <v>85</v>
      </c>
      <c r="B57" s="42"/>
      <c r="C57" s="71">
        <v>1038</v>
      </c>
      <c r="D57" s="71">
        <v>863</v>
      </c>
      <c r="E57" s="71">
        <f t="shared" si="0"/>
        <v>83.14065510597302</v>
      </c>
      <c r="F57" s="71"/>
      <c r="G57" s="71">
        <v>312</v>
      </c>
      <c r="H57" s="71">
        <f t="shared" si="1"/>
        <v>30.057803468208093</v>
      </c>
      <c r="I57" s="71">
        <v>284</v>
      </c>
      <c r="J57" s="71">
        <f t="shared" si="2"/>
        <v>27.360308285163775</v>
      </c>
      <c r="K57" s="71">
        <v>296</v>
      </c>
      <c r="L57" s="71">
        <f t="shared" si="3"/>
        <v>28.516377649325626</v>
      </c>
      <c r="M57" s="71">
        <v>146</v>
      </c>
      <c r="N57" s="71">
        <f t="shared" si="6"/>
        <v>14.065510597302506</v>
      </c>
      <c r="O57" s="71"/>
      <c r="P57" s="71">
        <v>948</v>
      </c>
      <c r="Q57" s="71">
        <f t="shared" si="4"/>
        <v>91.32947976878613</v>
      </c>
      <c r="R57" s="71">
        <v>642</v>
      </c>
      <c r="S57" s="71">
        <f t="shared" si="5"/>
        <v>61.849710982658955</v>
      </c>
    </row>
    <row r="58" spans="1:19" ht="12.75">
      <c r="A58" s="62" t="s">
        <v>86</v>
      </c>
      <c r="B58" s="42"/>
      <c r="C58" s="71">
        <v>359</v>
      </c>
      <c r="D58" s="71">
        <v>327</v>
      </c>
      <c r="E58" s="71">
        <f t="shared" si="0"/>
        <v>91.08635097493037</v>
      </c>
      <c r="F58" s="71"/>
      <c r="G58" s="71">
        <v>81</v>
      </c>
      <c r="H58" s="71">
        <f t="shared" si="1"/>
        <v>22.56267409470752</v>
      </c>
      <c r="I58" s="71">
        <v>134</v>
      </c>
      <c r="J58" s="71">
        <f t="shared" si="2"/>
        <v>37.32590529247911</v>
      </c>
      <c r="K58" s="71">
        <v>106</v>
      </c>
      <c r="L58" s="71">
        <f t="shared" si="3"/>
        <v>29.526462395543174</v>
      </c>
      <c r="M58" s="71">
        <v>38</v>
      </c>
      <c r="N58" s="71">
        <f t="shared" si="6"/>
        <v>10.584958217270195</v>
      </c>
      <c r="O58" s="71"/>
      <c r="P58" s="71">
        <v>329</v>
      </c>
      <c r="Q58" s="71">
        <f t="shared" si="4"/>
        <v>91.64345403899722</v>
      </c>
      <c r="R58" s="71">
        <v>250</v>
      </c>
      <c r="S58" s="71">
        <f t="shared" si="5"/>
        <v>69.63788300835655</v>
      </c>
    </row>
    <row r="59" spans="1:19" ht="12.75">
      <c r="A59" s="62" t="s">
        <v>87</v>
      </c>
      <c r="B59" s="42"/>
      <c r="C59" s="71">
        <v>633</v>
      </c>
      <c r="D59" s="71">
        <v>581</v>
      </c>
      <c r="E59" s="71">
        <f t="shared" si="0"/>
        <v>91.78515007898895</v>
      </c>
      <c r="F59" s="71"/>
      <c r="G59" s="71">
        <v>121</v>
      </c>
      <c r="H59" s="71">
        <f t="shared" si="1"/>
        <v>19.11532385466035</v>
      </c>
      <c r="I59" s="71">
        <v>230</v>
      </c>
      <c r="J59" s="71">
        <f t="shared" si="2"/>
        <v>36.334913112164294</v>
      </c>
      <c r="K59" s="71">
        <v>201</v>
      </c>
      <c r="L59" s="71">
        <f t="shared" si="3"/>
        <v>31.753554502369667</v>
      </c>
      <c r="M59" s="71">
        <v>81</v>
      </c>
      <c r="N59" s="71">
        <f t="shared" si="6"/>
        <v>12.796208530805686</v>
      </c>
      <c r="O59" s="71"/>
      <c r="P59" s="71">
        <v>583</v>
      </c>
      <c r="Q59" s="71">
        <f t="shared" si="4"/>
        <v>92.10110584518168</v>
      </c>
      <c r="R59" s="71">
        <v>467</v>
      </c>
      <c r="S59" s="71">
        <f t="shared" si="5"/>
        <v>73.77567140600317</v>
      </c>
    </row>
    <row r="60" spans="1:19" ht="12.75">
      <c r="A60" s="62" t="s">
        <v>88</v>
      </c>
      <c r="B60" s="42"/>
      <c r="C60" s="71">
        <v>81</v>
      </c>
      <c r="D60" s="71">
        <v>48</v>
      </c>
      <c r="E60" s="71">
        <f t="shared" si="0"/>
        <v>59.25925925925925</v>
      </c>
      <c r="F60" s="71"/>
      <c r="G60" s="71">
        <v>25</v>
      </c>
      <c r="H60" s="71">
        <f t="shared" si="1"/>
        <v>30.864197530864196</v>
      </c>
      <c r="I60" s="71">
        <v>31</v>
      </c>
      <c r="J60" s="71">
        <f t="shared" si="2"/>
        <v>38.2716049382716</v>
      </c>
      <c r="K60" s="71">
        <v>21</v>
      </c>
      <c r="L60" s="71">
        <f t="shared" si="3"/>
        <v>25.925925925925924</v>
      </c>
      <c r="M60" s="71">
        <v>4</v>
      </c>
      <c r="N60" s="71">
        <f t="shared" si="6"/>
        <v>4.938271604938271</v>
      </c>
      <c r="O60" s="71"/>
      <c r="P60" s="71">
        <v>54</v>
      </c>
      <c r="Q60" s="71">
        <f t="shared" si="4"/>
        <v>66.66666666666666</v>
      </c>
      <c r="R60" s="71">
        <v>34</v>
      </c>
      <c r="S60" s="71">
        <f t="shared" si="5"/>
        <v>41.9753086419753</v>
      </c>
    </row>
    <row r="61" spans="1:19" ht="12.75">
      <c r="A61" s="62" t="s">
        <v>89</v>
      </c>
      <c r="B61" s="42"/>
      <c r="C61" s="71">
        <v>574</v>
      </c>
      <c r="D61" s="71">
        <v>449</v>
      </c>
      <c r="E61" s="71">
        <f t="shared" si="0"/>
        <v>78.22299651567944</v>
      </c>
      <c r="F61" s="71"/>
      <c r="G61" s="71">
        <v>108</v>
      </c>
      <c r="H61" s="71">
        <f t="shared" si="1"/>
        <v>18.81533101045296</v>
      </c>
      <c r="I61" s="71">
        <v>134</v>
      </c>
      <c r="J61" s="71">
        <f t="shared" si="2"/>
        <v>23.34494773519164</v>
      </c>
      <c r="K61" s="71">
        <v>186</v>
      </c>
      <c r="L61" s="71">
        <f t="shared" si="3"/>
        <v>32.40418118466899</v>
      </c>
      <c r="M61" s="71">
        <v>146</v>
      </c>
      <c r="N61" s="71">
        <f t="shared" si="6"/>
        <v>25.435540069686414</v>
      </c>
      <c r="O61" s="71"/>
      <c r="P61" s="71">
        <v>515</v>
      </c>
      <c r="Q61" s="71">
        <f t="shared" si="4"/>
        <v>89.72125435540069</v>
      </c>
      <c r="R61" s="71">
        <v>363</v>
      </c>
      <c r="S61" s="71">
        <f t="shared" si="5"/>
        <v>63.2404181184669</v>
      </c>
    </row>
    <row r="62" spans="1:19" ht="12.75">
      <c r="A62" s="62" t="s">
        <v>90</v>
      </c>
      <c r="B62" s="42"/>
      <c r="C62" s="71">
        <v>2091</v>
      </c>
      <c r="D62" s="71">
        <v>1477</v>
      </c>
      <c r="E62" s="71">
        <f t="shared" si="0"/>
        <v>70.63605930176949</v>
      </c>
      <c r="F62" s="71"/>
      <c r="G62" s="71">
        <v>564</v>
      </c>
      <c r="H62" s="71">
        <f t="shared" si="1"/>
        <v>26.97274031563845</v>
      </c>
      <c r="I62" s="71">
        <v>817</v>
      </c>
      <c r="J62" s="71">
        <f t="shared" si="2"/>
        <v>39.072214251554286</v>
      </c>
      <c r="K62" s="71">
        <v>556</v>
      </c>
      <c r="L62" s="71">
        <f t="shared" si="3"/>
        <v>26.590148254423724</v>
      </c>
      <c r="M62" s="71">
        <v>154</v>
      </c>
      <c r="N62" s="71">
        <f t="shared" si="6"/>
        <v>7.364897178383549</v>
      </c>
      <c r="O62" s="71"/>
      <c r="P62" s="71">
        <v>1997</v>
      </c>
      <c r="Q62" s="71">
        <f t="shared" si="4"/>
        <v>95.50454328072692</v>
      </c>
      <c r="R62" s="71">
        <v>1470</v>
      </c>
      <c r="S62" s="71">
        <f t="shared" si="5"/>
        <v>70.3012912482066</v>
      </c>
    </row>
    <row r="63" spans="1:19" ht="12.75">
      <c r="A63" s="62" t="s">
        <v>91</v>
      </c>
      <c r="B63" s="42"/>
      <c r="C63" s="71">
        <v>170</v>
      </c>
      <c r="D63" s="71">
        <v>81</v>
      </c>
      <c r="E63" s="71">
        <f t="shared" si="0"/>
        <v>47.647058823529406</v>
      </c>
      <c r="F63" s="71"/>
      <c r="G63" s="71">
        <v>65</v>
      </c>
      <c r="H63" s="71">
        <f t="shared" si="1"/>
        <v>38.23529411764706</v>
      </c>
      <c r="I63" s="71">
        <v>69</v>
      </c>
      <c r="J63" s="71">
        <f t="shared" si="2"/>
        <v>40.588235294117645</v>
      </c>
      <c r="K63" s="71">
        <v>30</v>
      </c>
      <c r="L63" s="71">
        <f t="shared" si="3"/>
        <v>17.647058823529413</v>
      </c>
      <c r="M63" s="71">
        <v>6</v>
      </c>
      <c r="N63" s="71">
        <f t="shared" si="6"/>
        <v>3.5294117647058822</v>
      </c>
      <c r="O63" s="71"/>
      <c r="P63" s="71">
        <v>154</v>
      </c>
      <c r="Q63" s="71">
        <f t="shared" si="4"/>
        <v>90.58823529411765</v>
      </c>
      <c r="R63" s="71">
        <v>105</v>
      </c>
      <c r="S63" s="71">
        <f t="shared" si="5"/>
        <v>61.76470588235294</v>
      </c>
    </row>
    <row r="64" spans="1:19" ht="12.75">
      <c r="A64" s="62" t="s">
        <v>92</v>
      </c>
      <c r="B64" s="42"/>
      <c r="C64" s="71">
        <v>16610</v>
      </c>
      <c r="D64" s="71">
        <v>14433</v>
      </c>
      <c r="E64" s="71">
        <f t="shared" si="0"/>
        <v>86.89343768813967</v>
      </c>
      <c r="F64" s="71"/>
      <c r="G64" s="71">
        <v>3881</v>
      </c>
      <c r="H64" s="71">
        <f t="shared" si="1"/>
        <v>23.36544250451535</v>
      </c>
      <c r="I64" s="71">
        <v>4753</v>
      </c>
      <c r="J64" s="71">
        <f t="shared" si="2"/>
        <v>28.61529199277544</v>
      </c>
      <c r="K64" s="71">
        <v>5495</v>
      </c>
      <c r="L64" s="71">
        <f t="shared" si="3"/>
        <v>33.08248043347381</v>
      </c>
      <c r="M64" s="71">
        <v>2481</v>
      </c>
      <c r="N64" s="71">
        <f t="shared" si="6"/>
        <v>14.9367850692354</v>
      </c>
      <c r="O64" s="71"/>
      <c r="P64" s="71">
        <v>15621</v>
      </c>
      <c r="Q64" s="71">
        <f t="shared" si="4"/>
        <v>94.04575556893437</v>
      </c>
      <c r="R64" s="71">
        <v>11845</v>
      </c>
      <c r="S64" s="71">
        <f t="shared" si="5"/>
        <v>71.31246237206503</v>
      </c>
    </row>
    <row r="65" spans="1:19" ht="12.75">
      <c r="A65" s="62" t="s">
        <v>93</v>
      </c>
      <c r="B65" s="42"/>
      <c r="C65" s="71">
        <v>697</v>
      </c>
      <c r="D65" s="71">
        <v>632</v>
      </c>
      <c r="E65" s="71">
        <f t="shared" si="0"/>
        <v>90.67431850789096</v>
      </c>
      <c r="F65" s="71"/>
      <c r="G65" s="71">
        <v>19</v>
      </c>
      <c r="H65" s="71">
        <f t="shared" si="1"/>
        <v>2.72596843615495</v>
      </c>
      <c r="I65" s="71">
        <v>128</v>
      </c>
      <c r="J65" s="71">
        <f t="shared" si="2"/>
        <v>18.364418938307033</v>
      </c>
      <c r="K65" s="71">
        <v>273</v>
      </c>
      <c r="L65" s="71">
        <f t="shared" si="3"/>
        <v>39.16786226685796</v>
      </c>
      <c r="M65" s="71">
        <v>277</v>
      </c>
      <c r="N65" s="71">
        <f t="shared" si="6"/>
        <v>39.74175035868006</v>
      </c>
      <c r="O65" s="71"/>
      <c r="P65" s="71">
        <v>627</v>
      </c>
      <c r="Q65" s="71">
        <f t="shared" si="4"/>
        <v>89.95695839311334</v>
      </c>
      <c r="R65" s="71">
        <v>549</v>
      </c>
      <c r="S65" s="71">
        <f t="shared" si="5"/>
        <v>78.7661406025825</v>
      </c>
    </row>
    <row r="66" spans="1:19" ht="12.75">
      <c r="A66" s="62" t="s">
        <v>94</v>
      </c>
      <c r="B66" s="42"/>
      <c r="C66" s="71">
        <v>4191</v>
      </c>
      <c r="D66" s="71">
        <v>3591</v>
      </c>
      <c r="E66" s="71">
        <f t="shared" si="0"/>
        <v>85.68360773085183</v>
      </c>
      <c r="F66" s="71"/>
      <c r="G66" s="77" t="s">
        <v>19</v>
      </c>
      <c r="H66" s="77" t="s">
        <v>19</v>
      </c>
      <c r="I66" s="71">
        <v>67</v>
      </c>
      <c r="J66" s="71">
        <f t="shared" si="2"/>
        <v>1.5986638033882128</v>
      </c>
      <c r="K66" s="71">
        <v>1712</v>
      </c>
      <c r="L66" s="71">
        <f t="shared" si="3"/>
        <v>40.849439274636126</v>
      </c>
      <c r="M66" s="71">
        <v>2412</v>
      </c>
      <c r="N66" s="71">
        <f t="shared" si="6"/>
        <v>57.55189692197567</v>
      </c>
      <c r="O66" s="71"/>
      <c r="P66" s="71">
        <v>1347</v>
      </c>
      <c r="Q66" s="71">
        <f t="shared" si="4"/>
        <v>32.140300644237655</v>
      </c>
      <c r="R66" s="71">
        <v>614</v>
      </c>
      <c r="S66" s="71">
        <f t="shared" si="5"/>
        <v>14.650441422094964</v>
      </c>
    </row>
    <row r="67" spans="1:19" ht="12.75">
      <c r="A67" s="62" t="s">
        <v>95</v>
      </c>
      <c r="B67" s="42"/>
      <c r="C67" s="71">
        <v>609</v>
      </c>
      <c r="D67" s="71">
        <v>569</v>
      </c>
      <c r="E67" s="71">
        <f t="shared" si="0"/>
        <v>93.43185550082102</v>
      </c>
      <c r="F67" s="71"/>
      <c r="G67" s="71">
        <v>158</v>
      </c>
      <c r="H67" s="71">
        <f t="shared" si="1"/>
        <v>25.94417077175698</v>
      </c>
      <c r="I67" s="71">
        <v>155</v>
      </c>
      <c r="J67" s="71">
        <f t="shared" si="2"/>
        <v>25.451559934318556</v>
      </c>
      <c r="K67" s="71">
        <v>187</v>
      </c>
      <c r="L67" s="71">
        <f t="shared" si="3"/>
        <v>30.706075533661743</v>
      </c>
      <c r="M67" s="71">
        <v>109</v>
      </c>
      <c r="N67" s="71">
        <f t="shared" si="6"/>
        <v>17.898193760262725</v>
      </c>
      <c r="O67" s="71"/>
      <c r="P67" s="71">
        <v>563</v>
      </c>
      <c r="Q67" s="71">
        <f t="shared" si="4"/>
        <v>92.44663382594418</v>
      </c>
      <c r="R67" s="71">
        <v>354</v>
      </c>
      <c r="S67" s="71">
        <f t="shared" si="5"/>
        <v>58.128078817733986</v>
      </c>
    </row>
    <row r="68" spans="1:19" ht="12.75">
      <c r="A68" s="62" t="s">
        <v>96</v>
      </c>
      <c r="B68" s="42"/>
      <c r="C68" s="71">
        <v>236</v>
      </c>
      <c r="D68" s="71">
        <v>189</v>
      </c>
      <c r="E68" s="71">
        <f t="shared" si="0"/>
        <v>80.08474576271186</v>
      </c>
      <c r="F68" s="71"/>
      <c r="G68" s="71">
        <v>52</v>
      </c>
      <c r="H68" s="71">
        <f t="shared" si="1"/>
        <v>22.033898305084744</v>
      </c>
      <c r="I68" s="71">
        <v>75</v>
      </c>
      <c r="J68" s="71">
        <f t="shared" si="2"/>
        <v>31.779661016949152</v>
      </c>
      <c r="K68" s="71">
        <v>92</v>
      </c>
      <c r="L68" s="71">
        <f t="shared" si="3"/>
        <v>38.983050847457626</v>
      </c>
      <c r="M68" s="71">
        <v>17</v>
      </c>
      <c r="N68" s="71">
        <f t="shared" si="6"/>
        <v>7.203389830508475</v>
      </c>
      <c r="O68" s="71"/>
      <c r="P68" s="71">
        <v>225</v>
      </c>
      <c r="Q68" s="71">
        <f t="shared" si="4"/>
        <v>95.33898305084746</v>
      </c>
      <c r="R68" s="71">
        <v>176</v>
      </c>
      <c r="S68" s="71">
        <f t="shared" si="5"/>
        <v>74.57627118644068</v>
      </c>
    </row>
    <row r="69" spans="1:19" ht="12.75">
      <c r="A69" s="61" t="s">
        <v>97</v>
      </c>
      <c r="B69" s="42"/>
      <c r="C69" s="70">
        <v>416</v>
      </c>
      <c r="D69" s="70">
        <v>247</v>
      </c>
      <c r="E69" s="70">
        <f t="shared" si="0"/>
        <v>59.375</v>
      </c>
      <c r="F69" s="70"/>
      <c r="G69" s="70">
        <v>6</v>
      </c>
      <c r="H69" s="70">
        <f t="shared" si="1"/>
        <v>1.4423076923076923</v>
      </c>
      <c r="I69" s="70">
        <v>91</v>
      </c>
      <c r="J69" s="70">
        <f t="shared" si="2"/>
        <v>21.875</v>
      </c>
      <c r="K69" s="70">
        <v>283</v>
      </c>
      <c r="L69" s="70">
        <f t="shared" si="3"/>
        <v>68.02884615384616</v>
      </c>
      <c r="M69" s="70">
        <v>36</v>
      </c>
      <c r="N69" s="70">
        <f t="shared" si="6"/>
        <v>8.653846153846153</v>
      </c>
      <c r="O69" s="70"/>
      <c r="P69" s="70">
        <v>333</v>
      </c>
      <c r="Q69" s="70">
        <f t="shared" si="4"/>
        <v>80.04807692307693</v>
      </c>
      <c r="R69" s="70">
        <v>295</v>
      </c>
      <c r="S69" s="70">
        <f t="shared" si="5"/>
        <v>70.91346153846155</v>
      </c>
    </row>
    <row r="70" spans="1:19" ht="12.75">
      <c r="A70" s="62" t="s">
        <v>98</v>
      </c>
      <c r="B70" s="42"/>
      <c r="C70" s="71">
        <v>16</v>
      </c>
      <c r="D70" s="71">
        <v>16</v>
      </c>
      <c r="E70" s="71">
        <f t="shared" si="0"/>
        <v>100</v>
      </c>
      <c r="F70" s="71"/>
      <c r="G70" s="77" t="s">
        <v>19</v>
      </c>
      <c r="H70" s="77" t="s">
        <v>19</v>
      </c>
      <c r="I70" s="71">
        <v>4</v>
      </c>
      <c r="J70" s="71">
        <f t="shared" si="2"/>
        <v>25</v>
      </c>
      <c r="K70" s="71">
        <v>12</v>
      </c>
      <c r="L70" s="71">
        <f t="shared" si="3"/>
        <v>75</v>
      </c>
      <c r="M70" s="77" t="s">
        <v>19</v>
      </c>
      <c r="N70" s="77" t="s">
        <v>19</v>
      </c>
      <c r="O70" s="71"/>
      <c r="P70" s="71">
        <v>16</v>
      </c>
      <c r="Q70" s="71">
        <f t="shared" si="4"/>
        <v>100</v>
      </c>
      <c r="R70" s="71">
        <v>14</v>
      </c>
      <c r="S70" s="71">
        <f t="shared" si="5"/>
        <v>87.5</v>
      </c>
    </row>
    <row r="71" spans="1:19" ht="12.75">
      <c r="A71" s="62" t="s">
        <v>99</v>
      </c>
      <c r="B71" s="42"/>
      <c r="C71" s="71">
        <v>277</v>
      </c>
      <c r="D71" s="71">
        <v>165</v>
      </c>
      <c r="E71" s="71">
        <f aca="true" t="shared" si="7" ref="E71:E96">D71/C71*100</f>
        <v>59.56678700361011</v>
      </c>
      <c r="F71" s="71"/>
      <c r="G71" s="71">
        <v>3</v>
      </c>
      <c r="H71" s="71">
        <f aca="true" t="shared" si="8" ref="H71:H96">G71/C71*100</f>
        <v>1.083032490974729</v>
      </c>
      <c r="I71" s="71">
        <v>55</v>
      </c>
      <c r="J71" s="71">
        <f aca="true" t="shared" si="9" ref="J71:J96">I71/C71*100</f>
        <v>19.855595667870034</v>
      </c>
      <c r="K71" s="71">
        <v>197</v>
      </c>
      <c r="L71" s="71">
        <f aca="true" t="shared" si="10" ref="L71:L96">K71/C71*100</f>
        <v>71.11913357400722</v>
      </c>
      <c r="M71" s="71">
        <v>22</v>
      </c>
      <c r="N71" s="71">
        <f aca="true" t="shared" si="11" ref="N71:N96">M71/C71*100</f>
        <v>7.9422382671480145</v>
      </c>
      <c r="O71" s="71"/>
      <c r="P71" s="71">
        <v>220</v>
      </c>
      <c r="Q71" s="71">
        <f aca="true" t="shared" si="12" ref="Q71:Q96">P71/C71*100</f>
        <v>79.42238267148014</v>
      </c>
      <c r="R71" s="71">
        <v>199</v>
      </c>
      <c r="S71" s="71">
        <f aca="true" t="shared" si="13" ref="S71:S96">R71/C71*100</f>
        <v>71.84115523465704</v>
      </c>
    </row>
    <row r="72" spans="1:19" ht="12.75">
      <c r="A72" s="62" t="s">
        <v>100</v>
      </c>
      <c r="B72" s="42"/>
      <c r="C72" s="71">
        <v>39</v>
      </c>
      <c r="D72" s="71">
        <v>22</v>
      </c>
      <c r="E72" s="71">
        <f t="shared" si="7"/>
        <v>56.41025641025641</v>
      </c>
      <c r="F72" s="71"/>
      <c r="G72" s="71">
        <v>2</v>
      </c>
      <c r="H72" s="71">
        <f t="shared" si="8"/>
        <v>5.128205128205128</v>
      </c>
      <c r="I72" s="71">
        <v>18</v>
      </c>
      <c r="J72" s="71">
        <f t="shared" si="9"/>
        <v>46.15384615384615</v>
      </c>
      <c r="K72" s="71">
        <v>19</v>
      </c>
      <c r="L72" s="71">
        <f t="shared" si="10"/>
        <v>48.717948717948715</v>
      </c>
      <c r="M72" s="77" t="s">
        <v>19</v>
      </c>
      <c r="N72" s="77" t="s">
        <v>19</v>
      </c>
      <c r="O72" s="71"/>
      <c r="P72" s="71">
        <v>34</v>
      </c>
      <c r="Q72" s="71">
        <f t="shared" si="12"/>
        <v>87.17948717948718</v>
      </c>
      <c r="R72" s="71">
        <v>29</v>
      </c>
      <c r="S72" s="71">
        <f t="shared" si="13"/>
        <v>74.35897435897436</v>
      </c>
    </row>
    <row r="73" spans="1:19" ht="12.75">
      <c r="A73" s="62" t="s">
        <v>101</v>
      </c>
      <c r="B73" s="42"/>
      <c r="C73" s="71">
        <v>41</v>
      </c>
      <c r="D73" s="71">
        <v>22</v>
      </c>
      <c r="E73" s="71">
        <f t="shared" si="7"/>
        <v>53.65853658536586</v>
      </c>
      <c r="F73" s="71"/>
      <c r="G73" s="77">
        <v>1</v>
      </c>
      <c r="H73" s="71">
        <f>G73/C73*100</f>
        <v>2.4390243902439024</v>
      </c>
      <c r="I73" s="71">
        <v>5</v>
      </c>
      <c r="J73" s="71">
        <f t="shared" si="9"/>
        <v>12.195121951219512</v>
      </c>
      <c r="K73" s="71">
        <v>35</v>
      </c>
      <c r="L73" s="71">
        <f t="shared" si="10"/>
        <v>85.36585365853658</v>
      </c>
      <c r="M73" s="77" t="s">
        <v>19</v>
      </c>
      <c r="N73" s="77" t="s">
        <v>19</v>
      </c>
      <c r="O73" s="71"/>
      <c r="P73" s="71">
        <v>39</v>
      </c>
      <c r="Q73" s="71">
        <f t="shared" si="12"/>
        <v>95.1219512195122</v>
      </c>
      <c r="R73" s="71">
        <v>37</v>
      </c>
      <c r="S73" s="71">
        <f t="shared" si="13"/>
        <v>90.2439024390244</v>
      </c>
    </row>
    <row r="74" spans="1:19" ht="12.75">
      <c r="A74" s="62" t="s">
        <v>102</v>
      </c>
      <c r="B74" s="42"/>
      <c r="C74" s="71">
        <v>43</v>
      </c>
      <c r="D74" s="71">
        <v>22</v>
      </c>
      <c r="E74" s="71">
        <f t="shared" si="7"/>
        <v>51.162790697674424</v>
      </c>
      <c r="F74" s="71"/>
      <c r="G74" s="77" t="s">
        <v>19</v>
      </c>
      <c r="H74" s="77" t="s">
        <v>19</v>
      </c>
      <c r="I74" s="71">
        <v>9</v>
      </c>
      <c r="J74" s="71">
        <f t="shared" si="9"/>
        <v>20.930232558139537</v>
      </c>
      <c r="K74" s="71">
        <v>20</v>
      </c>
      <c r="L74" s="71">
        <f t="shared" si="10"/>
        <v>46.51162790697674</v>
      </c>
      <c r="M74" s="71">
        <v>14</v>
      </c>
      <c r="N74" s="71">
        <f t="shared" si="11"/>
        <v>32.55813953488372</v>
      </c>
      <c r="O74" s="71"/>
      <c r="P74" s="71">
        <v>24</v>
      </c>
      <c r="Q74" s="71">
        <f t="shared" si="12"/>
        <v>55.81395348837209</v>
      </c>
      <c r="R74" s="71">
        <v>16</v>
      </c>
      <c r="S74" s="71">
        <f t="shared" si="13"/>
        <v>37.2093023255814</v>
      </c>
    </row>
    <row r="75" spans="1:19" ht="12.75">
      <c r="A75" s="61" t="s">
        <v>103</v>
      </c>
      <c r="B75" s="42"/>
      <c r="C75" s="70">
        <v>387</v>
      </c>
      <c r="D75" s="70">
        <v>98</v>
      </c>
      <c r="E75" s="70">
        <f t="shared" si="7"/>
        <v>25.32299741602067</v>
      </c>
      <c r="F75" s="70"/>
      <c r="G75" s="70">
        <v>61</v>
      </c>
      <c r="H75" s="70">
        <f t="shared" si="8"/>
        <v>15.762273901808785</v>
      </c>
      <c r="I75" s="70">
        <v>157</v>
      </c>
      <c r="J75" s="70">
        <f t="shared" si="9"/>
        <v>40.56847545219638</v>
      </c>
      <c r="K75" s="70">
        <v>105</v>
      </c>
      <c r="L75" s="70">
        <f t="shared" si="10"/>
        <v>27.131782945736433</v>
      </c>
      <c r="M75" s="70">
        <v>64</v>
      </c>
      <c r="N75" s="70">
        <f t="shared" si="11"/>
        <v>16.5374677002584</v>
      </c>
      <c r="O75" s="70"/>
      <c r="P75" s="70">
        <v>105</v>
      </c>
      <c r="Q75" s="70">
        <f t="shared" si="12"/>
        <v>27.131782945736433</v>
      </c>
      <c r="R75" s="70">
        <v>72</v>
      </c>
      <c r="S75" s="70">
        <f>R75/C75*100</f>
        <v>18.6046511627907</v>
      </c>
    </row>
    <row r="76" spans="1:19" ht="12.75">
      <c r="A76" s="62" t="s">
        <v>122</v>
      </c>
      <c r="B76" s="42"/>
      <c r="C76" s="71">
        <v>217</v>
      </c>
      <c r="D76" s="71">
        <v>27</v>
      </c>
      <c r="E76" s="71">
        <f>D76/C76*100</f>
        <v>12.442396313364055</v>
      </c>
      <c r="F76" s="71"/>
      <c r="G76" s="71">
        <v>52</v>
      </c>
      <c r="H76" s="71">
        <f>G76/C76*100</f>
        <v>23.963133640552993</v>
      </c>
      <c r="I76" s="71">
        <v>119</v>
      </c>
      <c r="J76" s="71">
        <f>I76/C76*100</f>
        <v>54.83870967741935</v>
      </c>
      <c r="K76" s="71">
        <v>46</v>
      </c>
      <c r="L76" s="71">
        <f>K76/C76*100</f>
        <v>21.19815668202765</v>
      </c>
      <c r="M76" s="77" t="s">
        <v>19</v>
      </c>
      <c r="N76" s="77" t="s">
        <v>19</v>
      </c>
      <c r="O76" s="71"/>
      <c r="P76" s="77">
        <v>3</v>
      </c>
      <c r="Q76" s="71">
        <f>P76/C76*100</f>
        <v>1.3824884792626728</v>
      </c>
      <c r="R76" s="77" t="s">
        <v>19</v>
      </c>
      <c r="S76" s="77" t="s">
        <v>19</v>
      </c>
    </row>
    <row r="77" spans="1:19" ht="12.75">
      <c r="A77" s="62" t="s">
        <v>104</v>
      </c>
      <c r="B77" s="42"/>
      <c r="C77" s="71">
        <v>170</v>
      </c>
      <c r="D77" s="71">
        <v>71</v>
      </c>
      <c r="E77" s="71">
        <f t="shared" si="7"/>
        <v>41.76470588235294</v>
      </c>
      <c r="F77" s="71"/>
      <c r="G77" s="71">
        <v>9</v>
      </c>
      <c r="H77" s="71">
        <f t="shared" si="8"/>
        <v>5.294117647058823</v>
      </c>
      <c r="I77" s="71">
        <v>38</v>
      </c>
      <c r="J77" s="71">
        <f t="shared" si="9"/>
        <v>22.35294117647059</v>
      </c>
      <c r="K77" s="71">
        <v>59</v>
      </c>
      <c r="L77" s="71">
        <f t="shared" si="10"/>
        <v>34.705882352941174</v>
      </c>
      <c r="M77" s="71">
        <v>64</v>
      </c>
      <c r="N77" s="71">
        <f t="shared" si="11"/>
        <v>37.64705882352941</v>
      </c>
      <c r="O77" s="71"/>
      <c r="P77" s="71">
        <v>102</v>
      </c>
      <c r="Q77" s="71">
        <f t="shared" si="12"/>
        <v>60</v>
      </c>
      <c r="R77" s="71">
        <v>72</v>
      </c>
      <c r="S77" s="71">
        <f t="shared" si="13"/>
        <v>42.35294117647059</v>
      </c>
    </row>
    <row r="78" spans="1:19" ht="12.75">
      <c r="A78" s="63" t="s">
        <v>74</v>
      </c>
      <c r="B78" s="63"/>
      <c r="C78" s="71"/>
      <c r="D78" s="71"/>
      <c r="E78" s="71"/>
      <c r="F78" s="71"/>
      <c r="G78" s="71"/>
      <c r="H78" s="71"/>
      <c r="I78" s="71"/>
      <c r="J78" s="71"/>
      <c r="K78" s="71"/>
      <c r="L78" s="71"/>
      <c r="M78" s="71"/>
      <c r="N78" s="71"/>
      <c r="O78" s="71"/>
      <c r="P78" s="71"/>
      <c r="Q78" s="71"/>
      <c r="R78" s="71"/>
      <c r="S78" s="71"/>
    </row>
    <row r="79" spans="1:19" ht="12.75">
      <c r="A79" s="58" t="s">
        <v>28</v>
      </c>
      <c r="B79" s="96"/>
      <c r="C79" s="80" t="s">
        <v>29</v>
      </c>
      <c r="D79" s="81" t="s">
        <v>8</v>
      </c>
      <c r="E79" s="81"/>
      <c r="F79" s="82"/>
      <c r="G79" s="115" t="s">
        <v>113</v>
      </c>
      <c r="H79" s="115"/>
      <c r="I79" s="115"/>
      <c r="J79" s="115"/>
      <c r="K79" s="115"/>
      <c r="L79" s="115"/>
      <c r="M79" s="115"/>
      <c r="N79" s="115"/>
      <c r="O79" s="79"/>
      <c r="P79" s="115" t="s">
        <v>20</v>
      </c>
      <c r="Q79" s="115"/>
      <c r="R79" s="115"/>
      <c r="S79" s="115"/>
    </row>
    <row r="80" spans="1:19" ht="22.5">
      <c r="A80" s="6" t="s">
        <v>30</v>
      </c>
      <c r="B80" s="97"/>
      <c r="C80" s="83"/>
      <c r="D80" s="73" t="s">
        <v>31</v>
      </c>
      <c r="E80" s="73" t="s">
        <v>32</v>
      </c>
      <c r="F80" s="73"/>
      <c r="G80" s="73" t="s">
        <v>33</v>
      </c>
      <c r="H80" s="73" t="s">
        <v>32</v>
      </c>
      <c r="I80" s="73" t="s">
        <v>34</v>
      </c>
      <c r="J80" s="73" t="s">
        <v>32</v>
      </c>
      <c r="K80" s="73" t="s">
        <v>35</v>
      </c>
      <c r="L80" s="73" t="s">
        <v>32</v>
      </c>
      <c r="M80" s="73" t="s">
        <v>114</v>
      </c>
      <c r="N80" s="73" t="s">
        <v>32</v>
      </c>
      <c r="O80" s="73"/>
      <c r="P80" s="73" t="s">
        <v>36</v>
      </c>
      <c r="Q80" s="73" t="s">
        <v>37</v>
      </c>
      <c r="R80" s="73" t="s">
        <v>38</v>
      </c>
      <c r="S80" s="73" t="s">
        <v>37</v>
      </c>
    </row>
    <row r="81" spans="1:19" ht="12.75">
      <c r="A81" s="61" t="s">
        <v>105</v>
      </c>
      <c r="B81" s="42"/>
      <c r="C81" s="70">
        <v>188041</v>
      </c>
      <c r="D81" s="70">
        <v>109460</v>
      </c>
      <c r="E81" s="70">
        <f t="shared" si="7"/>
        <v>58.21070936657431</v>
      </c>
      <c r="F81" s="70"/>
      <c r="G81" s="70">
        <v>37276</v>
      </c>
      <c r="H81" s="70">
        <f t="shared" si="8"/>
        <v>19.823336400040418</v>
      </c>
      <c r="I81" s="70">
        <v>46616</v>
      </c>
      <c r="J81" s="70">
        <f t="shared" si="9"/>
        <v>24.79033827729059</v>
      </c>
      <c r="K81" s="70">
        <v>62755</v>
      </c>
      <c r="L81" s="70">
        <f t="shared" si="10"/>
        <v>33.37304098574247</v>
      </c>
      <c r="M81" s="70">
        <v>41394</v>
      </c>
      <c r="N81" s="70">
        <f t="shared" si="11"/>
        <v>22.01328433692652</v>
      </c>
      <c r="O81" s="70"/>
      <c r="P81" s="70">
        <v>106457</v>
      </c>
      <c r="Q81" s="70">
        <f t="shared" si="12"/>
        <v>56.61371722124431</v>
      </c>
      <c r="R81" s="70">
        <v>74750</v>
      </c>
      <c r="S81" s="70">
        <f t="shared" si="13"/>
        <v>39.75196898548721</v>
      </c>
    </row>
    <row r="82" spans="1:19" ht="12.75">
      <c r="A82" s="62" t="s">
        <v>42</v>
      </c>
      <c r="B82" s="42"/>
      <c r="C82" s="71">
        <v>54941</v>
      </c>
      <c r="D82" s="71">
        <v>33892</v>
      </c>
      <c r="E82" s="71">
        <f t="shared" si="7"/>
        <v>61.68799257385194</v>
      </c>
      <c r="F82" s="71"/>
      <c r="G82" s="71">
        <v>12496</v>
      </c>
      <c r="H82" s="71">
        <f t="shared" si="8"/>
        <v>22.744398536612</v>
      </c>
      <c r="I82" s="71">
        <v>12522</v>
      </c>
      <c r="J82" s="71">
        <f t="shared" si="9"/>
        <v>22.791722029085744</v>
      </c>
      <c r="K82" s="71">
        <v>16991</v>
      </c>
      <c r="L82" s="71">
        <f t="shared" si="10"/>
        <v>30.92590233159207</v>
      </c>
      <c r="M82" s="71">
        <v>12932</v>
      </c>
      <c r="N82" s="71">
        <f t="shared" si="11"/>
        <v>23.53797710271018</v>
      </c>
      <c r="O82" s="71"/>
      <c r="P82" s="71">
        <v>31026</v>
      </c>
      <c r="Q82" s="71">
        <f t="shared" si="12"/>
        <v>56.471487595784566</v>
      </c>
      <c r="R82" s="71">
        <v>21752</v>
      </c>
      <c r="S82" s="71">
        <f t="shared" si="13"/>
        <v>39.59156185726507</v>
      </c>
    </row>
    <row r="83" spans="1:19" ht="12.75">
      <c r="A83" s="62" t="s">
        <v>44</v>
      </c>
      <c r="B83" s="42"/>
      <c r="C83" s="71">
        <v>110218</v>
      </c>
      <c r="D83" s="71">
        <v>65070</v>
      </c>
      <c r="E83" s="71">
        <f t="shared" si="7"/>
        <v>59.03754377687855</v>
      </c>
      <c r="F83" s="71"/>
      <c r="G83" s="71">
        <v>22623</v>
      </c>
      <c r="H83" s="71">
        <f t="shared" si="8"/>
        <v>20.52568545972527</v>
      </c>
      <c r="I83" s="71">
        <v>29496</v>
      </c>
      <c r="J83" s="71">
        <f t="shared" si="9"/>
        <v>26.7615090094177</v>
      </c>
      <c r="K83" s="71">
        <v>36151</v>
      </c>
      <c r="L83" s="71">
        <f t="shared" si="10"/>
        <v>32.79954272441888</v>
      </c>
      <c r="M83" s="71">
        <v>21948</v>
      </c>
      <c r="N83" s="71">
        <f t="shared" si="11"/>
        <v>19.91326280643815</v>
      </c>
      <c r="O83" s="71"/>
      <c r="P83" s="71">
        <v>67609</v>
      </c>
      <c r="Q83" s="71">
        <f t="shared" si="12"/>
        <v>61.34116024605781</v>
      </c>
      <c r="R83" s="71">
        <v>47927</v>
      </c>
      <c r="S83" s="71">
        <f t="shared" si="13"/>
        <v>43.48382296902502</v>
      </c>
    </row>
    <row r="84" spans="1:19" ht="12.75">
      <c r="A84" s="62" t="s">
        <v>53</v>
      </c>
      <c r="B84" s="42"/>
      <c r="C84" s="71">
        <v>24517</v>
      </c>
      <c r="D84" s="71">
        <v>11458</v>
      </c>
      <c r="E84" s="71">
        <f t="shared" si="7"/>
        <v>46.734918627890856</v>
      </c>
      <c r="F84" s="71"/>
      <c r="G84" s="71">
        <v>5207</v>
      </c>
      <c r="H84" s="71">
        <f t="shared" si="8"/>
        <v>21.238324427947955</v>
      </c>
      <c r="I84" s="71">
        <v>6620</v>
      </c>
      <c r="J84" s="71">
        <f t="shared" si="9"/>
        <v>27.001672309010072</v>
      </c>
      <c r="K84" s="71">
        <v>8802</v>
      </c>
      <c r="L84" s="71">
        <f t="shared" si="10"/>
        <v>35.90161928457805</v>
      </c>
      <c r="M84" s="71">
        <v>3888</v>
      </c>
      <c r="N84" s="71">
        <f t="shared" si="11"/>
        <v>15.858383978463921</v>
      </c>
      <c r="O84" s="71"/>
      <c r="P84" s="71">
        <v>14172</v>
      </c>
      <c r="Q84" s="71">
        <f t="shared" si="12"/>
        <v>57.804788514092266</v>
      </c>
      <c r="R84" s="71">
        <v>10038</v>
      </c>
      <c r="S84" s="71">
        <f t="shared" si="13"/>
        <v>40.943019129583554</v>
      </c>
    </row>
    <row r="85" spans="1:19" ht="12.75">
      <c r="A85" s="62" t="s">
        <v>56</v>
      </c>
      <c r="B85" s="42"/>
      <c r="C85" s="71">
        <v>27751</v>
      </c>
      <c r="D85" s="71">
        <v>10479</v>
      </c>
      <c r="E85" s="71">
        <f t="shared" si="7"/>
        <v>37.76080141256171</v>
      </c>
      <c r="F85" s="71"/>
      <c r="G85" s="71">
        <v>5047</v>
      </c>
      <c r="H85" s="71">
        <f t="shared" si="8"/>
        <v>18.186732009657312</v>
      </c>
      <c r="I85" s="71">
        <v>8104</v>
      </c>
      <c r="J85" s="71">
        <f t="shared" si="9"/>
        <v>29.20255125941408</v>
      </c>
      <c r="K85" s="71">
        <v>10763</v>
      </c>
      <c r="L85" s="71">
        <f t="shared" si="10"/>
        <v>38.78418795719073</v>
      </c>
      <c r="M85" s="71">
        <v>3837</v>
      </c>
      <c r="N85" s="71">
        <f t="shared" si="11"/>
        <v>13.826528773737884</v>
      </c>
      <c r="O85" s="71"/>
      <c r="P85" s="71">
        <v>15171</v>
      </c>
      <c r="Q85" s="71">
        <f t="shared" si="12"/>
        <v>54.668300241432746</v>
      </c>
      <c r="R85" s="71">
        <v>10904</v>
      </c>
      <c r="S85" s="71">
        <f t="shared" si="13"/>
        <v>39.29227775575655</v>
      </c>
    </row>
    <row r="86" spans="1:19" ht="12.75">
      <c r="A86" s="62" t="s">
        <v>75</v>
      </c>
      <c r="B86" s="42"/>
      <c r="C86" s="71">
        <v>4327</v>
      </c>
      <c r="D86" s="71">
        <v>3127</v>
      </c>
      <c r="E86" s="71">
        <f t="shared" si="7"/>
        <v>72.26715969493875</v>
      </c>
      <c r="F86" s="71"/>
      <c r="G86" s="71">
        <v>672</v>
      </c>
      <c r="H86" s="71">
        <f t="shared" si="8"/>
        <v>15.530390570834296</v>
      </c>
      <c r="I86" s="71">
        <v>962</v>
      </c>
      <c r="J86" s="71">
        <f t="shared" si="9"/>
        <v>22.23249364455743</v>
      </c>
      <c r="K86" s="71">
        <v>1425</v>
      </c>
      <c r="L86" s="71">
        <f t="shared" si="10"/>
        <v>32.93274786226023</v>
      </c>
      <c r="M86" s="71">
        <v>1268</v>
      </c>
      <c r="N86" s="71">
        <f t="shared" si="11"/>
        <v>29.304367922348046</v>
      </c>
      <c r="O86" s="71"/>
      <c r="P86" s="71">
        <v>2239</v>
      </c>
      <c r="Q86" s="71">
        <f t="shared" si="12"/>
        <v>51.74485786919344</v>
      </c>
      <c r="R86" s="71">
        <v>1492</v>
      </c>
      <c r="S86" s="71">
        <f t="shared" si="13"/>
        <v>34.48116477929281</v>
      </c>
    </row>
    <row r="87" spans="1:19" ht="12.75">
      <c r="A87" s="62" t="s">
        <v>81</v>
      </c>
      <c r="B87" s="42"/>
      <c r="C87" s="71">
        <v>7009</v>
      </c>
      <c r="D87" s="71">
        <v>5885</v>
      </c>
      <c r="E87" s="71">
        <f t="shared" si="7"/>
        <v>83.96347553145955</v>
      </c>
      <c r="F87" s="71"/>
      <c r="G87" s="71">
        <v>696</v>
      </c>
      <c r="H87" s="71">
        <f>G87/C87*100</f>
        <v>9.930089884434299</v>
      </c>
      <c r="I87" s="71">
        <v>977</v>
      </c>
      <c r="J87" s="71">
        <f t="shared" si="9"/>
        <v>13.93922100156941</v>
      </c>
      <c r="K87" s="71">
        <v>2184</v>
      </c>
      <c r="L87" s="71">
        <f t="shared" si="10"/>
        <v>31.159937223569695</v>
      </c>
      <c r="M87" s="71">
        <v>3152</v>
      </c>
      <c r="N87" s="71">
        <f t="shared" si="11"/>
        <v>44.9707518904266</v>
      </c>
      <c r="O87" s="71"/>
      <c r="P87" s="71">
        <v>2876</v>
      </c>
      <c r="Q87" s="71">
        <f t="shared" si="12"/>
        <v>41.032957625909546</v>
      </c>
      <c r="R87" s="71">
        <v>2043</v>
      </c>
      <c r="S87" s="71">
        <f t="shared" si="13"/>
        <v>29.148237979740333</v>
      </c>
    </row>
    <row r="88" spans="1:19" ht="12.75">
      <c r="A88" s="62" t="s">
        <v>97</v>
      </c>
      <c r="B88" s="42"/>
      <c r="C88" s="71">
        <v>10331</v>
      </c>
      <c r="D88" s="71">
        <v>5847</v>
      </c>
      <c r="E88" s="71">
        <f t="shared" si="7"/>
        <v>56.59665085664505</v>
      </c>
      <c r="F88" s="71"/>
      <c r="G88" s="71">
        <v>2298</v>
      </c>
      <c r="H88" s="71">
        <f t="shared" si="8"/>
        <v>22.243732455715808</v>
      </c>
      <c r="I88" s="71">
        <v>2731</v>
      </c>
      <c r="J88" s="71">
        <f t="shared" si="9"/>
        <v>26.43500145194076</v>
      </c>
      <c r="K88" s="71">
        <v>3716</v>
      </c>
      <c r="L88" s="71">
        <f t="shared" si="10"/>
        <v>35.96941244797212</v>
      </c>
      <c r="M88" s="71">
        <v>1586</v>
      </c>
      <c r="N88" s="71">
        <f t="shared" si="11"/>
        <v>15.35185364437131</v>
      </c>
      <c r="O88" s="71"/>
      <c r="P88" s="71">
        <v>7225</v>
      </c>
      <c r="Q88" s="71">
        <f t="shared" si="12"/>
        <v>69.93514664601685</v>
      </c>
      <c r="R88" s="71">
        <v>5519</v>
      </c>
      <c r="S88" s="71">
        <f t="shared" si="13"/>
        <v>53.421740392991964</v>
      </c>
    </row>
    <row r="89" spans="1:19" ht="12.75">
      <c r="A89" s="62" t="s">
        <v>103</v>
      </c>
      <c r="B89" s="42"/>
      <c r="C89" s="71">
        <v>3171</v>
      </c>
      <c r="D89" s="71">
        <v>2333</v>
      </c>
      <c r="E89" s="71">
        <f t="shared" si="7"/>
        <v>73.57300536108482</v>
      </c>
      <c r="F89" s="71"/>
      <c r="G89" s="71">
        <v>620</v>
      </c>
      <c r="H89" s="71">
        <f t="shared" si="8"/>
        <v>19.552191737622202</v>
      </c>
      <c r="I89" s="71">
        <v>736</v>
      </c>
      <c r="J89" s="71">
        <f t="shared" si="9"/>
        <v>23.210343740145063</v>
      </c>
      <c r="K89" s="71">
        <v>1034</v>
      </c>
      <c r="L89" s="71">
        <f t="shared" si="10"/>
        <v>32.6080100914538</v>
      </c>
      <c r="M89" s="71">
        <v>781</v>
      </c>
      <c r="N89" s="71">
        <f t="shared" si="11"/>
        <v>24.629454430778935</v>
      </c>
      <c r="O89" s="71"/>
      <c r="P89" s="71">
        <v>1953</v>
      </c>
      <c r="Q89" s="71">
        <f t="shared" si="12"/>
        <v>61.58940397350994</v>
      </c>
      <c r="R89" s="71">
        <v>1437</v>
      </c>
      <c r="S89" s="71">
        <f t="shared" si="13"/>
        <v>45.31693472090823</v>
      </c>
    </row>
    <row r="90" spans="1:19" ht="12.75">
      <c r="A90" s="61" t="s">
        <v>106</v>
      </c>
      <c r="B90" s="42"/>
      <c r="C90" s="70">
        <v>16086</v>
      </c>
      <c r="D90" s="70">
        <v>8019</v>
      </c>
      <c r="E90" s="70">
        <f t="shared" si="7"/>
        <v>49.85080193957479</v>
      </c>
      <c r="F90" s="70"/>
      <c r="G90" s="70">
        <v>4</v>
      </c>
      <c r="H90" s="70">
        <f t="shared" si="8"/>
        <v>0.02486634340420241</v>
      </c>
      <c r="I90" s="70">
        <v>454</v>
      </c>
      <c r="J90" s="70">
        <f t="shared" si="9"/>
        <v>2.822329976376974</v>
      </c>
      <c r="K90" s="70">
        <v>9952</v>
      </c>
      <c r="L90" s="70">
        <f t="shared" si="10"/>
        <v>61.8674623896556</v>
      </c>
      <c r="M90" s="70">
        <v>5676</v>
      </c>
      <c r="N90" s="70">
        <f t="shared" si="11"/>
        <v>35.285341290563224</v>
      </c>
      <c r="O90" s="70"/>
      <c r="P90" s="70">
        <v>262</v>
      </c>
      <c r="Q90" s="70">
        <f t="shared" si="12"/>
        <v>1.628745492975258</v>
      </c>
      <c r="R90" s="70">
        <v>158</v>
      </c>
      <c r="S90" s="70">
        <f t="shared" si="13"/>
        <v>0.9822205644659953</v>
      </c>
    </row>
    <row r="91" spans="1:19" ht="12.75">
      <c r="A91" s="62" t="s">
        <v>107</v>
      </c>
      <c r="B91" s="42"/>
      <c r="C91" s="71">
        <v>4200</v>
      </c>
      <c r="D91" s="71">
        <v>2414</v>
      </c>
      <c r="E91" s="71">
        <f t="shared" si="7"/>
        <v>57.47619047619048</v>
      </c>
      <c r="F91" s="71"/>
      <c r="G91" s="77" t="s">
        <v>19</v>
      </c>
      <c r="H91" s="77" t="s">
        <v>19</v>
      </c>
      <c r="I91" s="71">
        <v>49</v>
      </c>
      <c r="J91" s="71">
        <f t="shared" si="9"/>
        <v>1.1666666666666667</v>
      </c>
      <c r="K91" s="71">
        <v>1968</v>
      </c>
      <c r="L91" s="71">
        <f t="shared" si="10"/>
        <v>46.85714285714286</v>
      </c>
      <c r="M91" s="71">
        <v>2183</v>
      </c>
      <c r="N91" s="71">
        <f>M91/C91*100</f>
        <v>51.976190476190474</v>
      </c>
      <c r="O91" s="71"/>
      <c r="P91" s="71">
        <v>63</v>
      </c>
      <c r="Q91" s="71">
        <f t="shared" si="12"/>
        <v>1.5</v>
      </c>
      <c r="R91" s="71">
        <v>40</v>
      </c>
      <c r="S91" s="71">
        <f t="shared" si="13"/>
        <v>0.9523809523809524</v>
      </c>
    </row>
    <row r="92" spans="1:19" ht="12.75">
      <c r="A92" s="62" t="s">
        <v>108</v>
      </c>
      <c r="B92" s="42"/>
      <c r="C92" s="71">
        <v>4620</v>
      </c>
      <c r="D92" s="71">
        <v>2914</v>
      </c>
      <c r="E92" s="71">
        <f t="shared" si="7"/>
        <v>63.073593073593074</v>
      </c>
      <c r="F92" s="71"/>
      <c r="G92" s="77">
        <v>1</v>
      </c>
      <c r="H92" s="71">
        <f t="shared" si="8"/>
        <v>0.021645021645021644</v>
      </c>
      <c r="I92" s="71">
        <v>106</v>
      </c>
      <c r="J92" s="71">
        <f t="shared" si="9"/>
        <v>2.294372294372294</v>
      </c>
      <c r="K92" s="71">
        <v>2498</v>
      </c>
      <c r="L92" s="71">
        <f t="shared" si="10"/>
        <v>54.069264069264065</v>
      </c>
      <c r="M92" s="71">
        <v>2015</v>
      </c>
      <c r="N92" s="71">
        <f t="shared" si="11"/>
        <v>43.61471861471862</v>
      </c>
      <c r="O92" s="71"/>
      <c r="P92" s="71">
        <v>90</v>
      </c>
      <c r="Q92" s="71">
        <f t="shared" si="12"/>
        <v>1.948051948051948</v>
      </c>
      <c r="R92" s="71">
        <v>44</v>
      </c>
      <c r="S92" s="71">
        <f t="shared" si="13"/>
        <v>0.9523809523809524</v>
      </c>
    </row>
    <row r="93" spans="1:19" ht="12.75">
      <c r="A93" s="62" t="s">
        <v>109</v>
      </c>
      <c r="B93" s="42"/>
      <c r="C93" s="71">
        <v>2334</v>
      </c>
      <c r="D93" s="71">
        <v>1052</v>
      </c>
      <c r="E93" s="71">
        <f t="shared" si="7"/>
        <v>45.072836332476435</v>
      </c>
      <c r="F93" s="71"/>
      <c r="G93" s="77">
        <v>2</v>
      </c>
      <c r="H93" s="71">
        <f t="shared" si="8"/>
        <v>0.08568980291345331</v>
      </c>
      <c r="I93" s="71">
        <v>125</v>
      </c>
      <c r="J93" s="71">
        <f t="shared" si="9"/>
        <v>5.355612682090831</v>
      </c>
      <c r="K93" s="71">
        <v>1809</v>
      </c>
      <c r="L93" s="71">
        <f t="shared" si="10"/>
        <v>77.50642673521851</v>
      </c>
      <c r="M93" s="71">
        <v>398</v>
      </c>
      <c r="N93" s="71">
        <f>M93/C93*100</f>
        <v>17.052270779777206</v>
      </c>
      <c r="O93" s="71"/>
      <c r="P93" s="71">
        <v>48</v>
      </c>
      <c r="Q93" s="71">
        <f t="shared" si="12"/>
        <v>2.056555269922879</v>
      </c>
      <c r="R93" s="71">
        <v>37</v>
      </c>
      <c r="S93" s="71">
        <f t="shared" si="13"/>
        <v>1.5852613538988862</v>
      </c>
    </row>
    <row r="94" spans="1:19" ht="12.75">
      <c r="A94" s="62" t="s">
        <v>110</v>
      </c>
      <c r="B94" s="42"/>
      <c r="C94" s="71">
        <v>4335</v>
      </c>
      <c r="D94" s="71">
        <v>1290</v>
      </c>
      <c r="E94" s="71">
        <f t="shared" si="7"/>
        <v>29.757785467128027</v>
      </c>
      <c r="F94" s="71"/>
      <c r="G94" s="77">
        <v>1</v>
      </c>
      <c r="H94" s="71">
        <f>G94/C94*100</f>
        <v>0.02306805074971165</v>
      </c>
      <c r="I94" s="71">
        <v>165</v>
      </c>
      <c r="J94" s="71">
        <f t="shared" si="9"/>
        <v>3.8062283737024223</v>
      </c>
      <c r="K94" s="71">
        <v>3273</v>
      </c>
      <c r="L94" s="71">
        <f t="shared" si="10"/>
        <v>75.50173010380622</v>
      </c>
      <c r="M94" s="71">
        <v>896</v>
      </c>
      <c r="N94" s="71">
        <f t="shared" si="11"/>
        <v>20.66897347174164</v>
      </c>
      <c r="O94" s="71"/>
      <c r="P94" s="71">
        <v>58</v>
      </c>
      <c r="Q94" s="71">
        <f t="shared" si="12"/>
        <v>1.3379469434832756</v>
      </c>
      <c r="R94" s="71">
        <v>35</v>
      </c>
      <c r="S94" s="71">
        <f t="shared" si="13"/>
        <v>0.8073817762399077</v>
      </c>
    </row>
    <row r="95" spans="1:19" ht="12.75">
      <c r="A95" s="62" t="s">
        <v>111</v>
      </c>
      <c r="B95" s="42"/>
      <c r="C95" s="71">
        <v>623</v>
      </c>
      <c r="D95" s="71">
        <v>360</v>
      </c>
      <c r="E95" s="71">
        <f t="shared" si="7"/>
        <v>57.78491171749599</v>
      </c>
      <c r="F95" s="71"/>
      <c r="G95" s="77" t="s">
        <v>19</v>
      </c>
      <c r="H95" s="77" t="s">
        <v>19</v>
      </c>
      <c r="I95" s="71">
        <v>11</v>
      </c>
      <c r="J95" s="71">
        <f t="shared" si="9"/>
        <v>1.7656500802568218</v>
      </c>
      <c r="K95" s="71">
        <v>422</v>
      </c>
      <c r="L95" s="71">
        <f t="shared" si="10"/>
        <v>67.73675762439807</v>
      </c>
      <c r="M95" s="71">
        <v>190</v>
      </c>
      <c r="N95" s="71">
        <f t="shared" si="11"/>
        <v>30.497592295345104</v>
      </c>
      <c r="O95" s="71"/>
      <c r="P95" s="71">
        <v>3</v>
      </c>
      <c r="Q95" s="71">
        <f>P95/C95*100</f>
        <v>0.4815409309791332</v>
      </c>
      <c r="R95" s="71">
        <v>2</v>
      </c>
      <c r="S95" s="71">
        <f>R95/C95*100</f>
        <v>0.32102728731942215</v>
      </c>
    </row>
    <row r="96" spans="1:19" ht="12.75">
      <c r="A96" s="64" t="s">
        <v>112</v>
      </c>
      <c r="B96" s="64"/>
      <c r="C96" s="65">
        <v>3320</v>
      </c>
      <c r="D96" s="65">
        <v>1342</v>
      </c>
      <c r="E96" s="65">
        <f t="shared" si="7"/>
        <v>40.42168674698795</v>
      </c>
      <c r="F96" s="65"/>
      <c r="G96" s="65">
        <v>2085</v>
      </c>
      <c r="H96" s="65">
        <f t="shared" si="8"/>
        <v>62.80120481927711</v>
      </c>
      <c r="I96" s="65">
        <v>691</v>
      </c>
      <c r="J96" s="65">
        <f t="shared" si="9"/>
        <v>20.813253012048193</v>
      </c>
      <c r="K96" s="65">
        <v>448</v>
      </c>
      <c r="L96" s="65">
        <f t="shared" si="10"/>
        <v>13.493975903614459</v>
      </c>
      <c r="M96" s="65">
        <v>96</v>
      </c>
      <c r="N96" s="65">
        <f t="shared" si="11"/>
        <v>2.891566265060241</v>
      </c>
      <c r="O96" s="65"/>
      <c r="P96" s="65">
        <v>2691</v>
      </c>
      <c r="Q96" s="65">
        <f t="shared" si="12"/>
        <v>81.05421686746988</v>
      </c>
      <c r="R96" s="65">
        <v>1399</v>
      </c>
      <c r="S96" s="65">
        <f t="shared" si="13"/>
        <v>42.13855421686747</v>
      </c>
    </row>
    <row r="97" spans="1:19" ht="22.5" customHeight="1">
      <c r="A97" s="66"/>
      <c r="B97" s="67"/>
      <c r="C97" s="48"/>
      <c r="D97" s="48"/>
      <c r="E97" s="48"/>
      <c r="F97" s="48"/>
      <c r="G97" s="48"/>
      <c r="H97" s="48"/>
      <c r="I97" s="48"/>
      <c r="J97" s="48"/>
      <c r="K97" s="48"/>
      <c r="L97" s="48"/>
      <c r="M97" s="48"/>
      <c r="N97" s="48"/>
      <c r="O97" s="48"/>
      <c r="P97" s="48"/>
      <c r="Q97" s="48"/>
      <c r="R97" s="48"/>
      <c r="S97" s="48"/>
    </row>
    <row r="98" spans="1:19" ht="227.25" customHeight="1">
      <c r="A98" s="112" t="s">
        <v>0</v>
      </c>
      <c r="B98" s="100"/>
      <c r="C98" s="113"/>
      <c r="D98" s="113"/>
      <c r="E98" s="113"/>
      <c r="F98" s="113"/>
      <c r="G98" s="113"/>
      <c r="H98" s="113"/>
      <c r="I98" s="113"/>
      <c r="J98" s="113"/>
      <c r="K98" s="113"/>
      <c r="L98" s="113"/>
      <c r="M98" s="113"/>
      <c r="N98" s="113"/>
      <c r="O98" s="113"/>
      <c r="P98" s="113"/>
      <c r="Q98" s="113"/>
      <c r="R98" s="113"/>
      <c r="S98" s="113"/>
    </row>
    <row r="99" spans="3:18" ht="12.75" customHeight="1">
      <c r="C99" s="5"/>
      <c r="D99" s="5"/>
      <c r="K99" s="5"/>
      <c r="M99" s="5"/>
      <c r="P99" s="5"/>
      <c r="R99" s="5"/>
    </row>
    <row r="100" spans="3:18" ht="12.75">
      <c r="C100" s="5"/>
      <c r="D100" s="5"/>
      <c r="G100" s="5"/>
      <c r="I100" s="5"/>
      <c r="K100" s="5"/>
      <c r="M100" s="5"/>
      <c r="P100" s="5"/>
      <c r="R100" s="5"/>
    </row>
    <row r="101" spans="3:18" ht="12.75">
      <c r="C101" s="5"/>
      <c r="D101" s="5"/>
      <c r="P101" s="5"/>
      <c r="R101" s="5"/>
    </row>
    <row r="104" spans="1:19" ht="12.75">
      <c r="A104" s="36"/>
      <c r="D104" s="36"/>
      <c r="E104" s="36"/>
      <c r="G104" s="36"/>
      <c r="H104" s="36"/>
      <c r="I104" s="36"/>
      <c r="J104" s="36"/>
      <c r="K104" s="36"/>
      <c r="L104" s="36"/>
      <c r="M104" s="36"/>
      <c r="N104" s="36"/>
      <c r="P104" s="36"/>
      <c r="Q104" s="36"/>
      <c r="R104" s="36"/>
      <c r="S104" s="36"/>
    </row>
    <row r="105" spans="3:13" ht="12.75">
      <c r="C105" s="5"/>
      <c r="D105" s="5"/>
      <c r="K105" s="5"/>
      <c r="M105" s="5"/>
    </row>
    <row r="106" spans="3:13" ht="12.75">
      <c r="C106" s="5"/>
      <c r="D106" s="5"/>
      <c r="K106" s="5"/>
      <c r="M106" s="5"/>
    </row>
    <row r="107" spans="3:13" ht="12.75">
      <c r="C107" s="5"/>
      <c r="D107" s="5"/>
      <c r="K107" s="5"/>
      <c r="M107" s="5"/>
    </row>
    <row r="108" spans="3:11" ht="12.75">
      <c r="C108" s="5"/>
      <c r="D108" s="5"/>
      <c r="K108" s="5"/>
    </row>
    <row r="109" spans="3:11" ht="12.75">
      <c r="C109" s="5"/>
      <c r="D109" s="5"/>
      <c r="K109" s="5"/>
    </row>
    <row r="111" spans="3:18" ht="12.75">
      <c r="C111" s="5"/>
      <c r="D111" s="5"/>
      <c r="G111" s="5"/>
      <c r="P111" s="5"/>
      <c r="R111" s="5"/>
    </row>
    <row r="113" ht="12.75">
      <c r="A113" s="57"/>
    </row>
  </sheetData>
  <sheetProtection/>
  <mergeCells count="10">
    <mergeCell ref="A1:R1"/>
    <mergeCell ref="A3:O3"/>
    <mergeCell ref="A2:S2"/>
    <mergeCell ref="A98:S98"/>
    <mergeCell ref="G4:N4"/>
    <mergeCell ref="P4:S4"/>
    <mergeCell ref="G39:N39"/>
    <mergeCell ref="P39:S39"/>
    <mergeCell ref="G79:N79"/>
    <mergeCell ref="P79:S79"/>
  </mergeCells>
  <printOptions/>
  <pageMargins left="0.7874015748031497" right="0.3937007874015748" top="0.7874015748031497" bottom="0.1968503937007874" header="0.5118110236220472" footer="0.5118110236220472"/>
  <pageSetup horizontalDpi="600" verticalDpi="600" orientation="landscape" paperSize="9" scale="95" r:id="rId2"/>
  <rowBreaks count="2" manualBreakCount="2">
    <brk id="37" max="18" man="1"/>
    <brk id="77" max="18" man="1"/>
  </rowBreaks>
  <drawing r:id="rId1"/>
</worksheet>
</file>

<file path=xl/worksheets/sheet4.xml><?xml version="1.0" encoding="utf-8"?>
<worksheet xmlns="http://schemas.openxmlformats.org/spreadsheetml/2006/main" xmlns:r="http://schemas.openxmlformats.org/officeDocument/2006/relationships">
  <dimension ref="A1:T97"/>
  <sheetViews>
    <sheetView zoomScalePageLayoutView="0" workbookViewId="0" topLeftCell="A1">
      <selection activeCell="N3" sqref="N3"/>
    </sheetView>
  </sheetViews>
  <sheetFormatPr defaultColWidth="9.140625" defaultRowHeight="12.75"/>
  <cols>
    <col min="1" max="1" width="21.57421875" style="0" customWidth="1"/>
    <col min="2" max="2" width="8.28125" style="0" customWidth="1"/>
    <col min="3" max="4" width="7.7109375" style="0" customWidth="1"/>
    <col min="5" max="5" width="6.00390625" style="0" customWidth="1"/>
    <col min="6" max="6" width="0.85546875" style="0" customWidth="1"/>
    <col min="7" max="7" width="7.28125" style="0" customWidth="1"/>
    <col min="8" max="8" width="7.140625" style="0" customWidth="1"/>
    <col min="9" max="9" width="6.140625" style="0" customWidth="1"/>
    <col min="10" max="10" width="0.85546875" style="0" customWidth="1"/>
    <col min="11" max="11" width="7.7109375" style="0" customWidth="1"/>
    <col min="12" max="12" width="7.00390625" style="0" customWidth="1"/>
    <col min="13" max="13" width="4.8515625" style="0" customWidth="1"/>
    <col min="14" max="14" width="7.421875" style="0" customWidth="1"/>
    <col min="15" max="16" width="9.28125" style="0" bestFit="1" customWidth="1"/>
    <col min="19" max="19" width="9.7109375" style="0" bestFit="1" customWidth="1"/>
  </cols>
  <sheetData>
    <row r="1" spans="1:14" ht="53.25" customHeight="1">
      <c r="A1" s="116" t="s">
        <v>130</v>
      </c>
      <c r="B1" s="116"/>
      <c r="C1" s="116"/>
      <c r="D1" s="116"/>
      <c r="E1" s="116"/>
      <c r="F1" s="116"/>
      <c r="G1" s="116"/>
      <c r="H1" s="116"/>
      <c r="I1" s="116"/>
      <c r="J1" s="116"/>
      <c r="K1" s="116"/>
      <c r="L1" s="116"/>
      <c r="M1" s="116"/>
      <c r="N1" s="86"/>
    </row>
    <row r="2" spans="1:18" ht="41.25" customHeight="1">
      <c r="A2" s="117" t="s">
        <v>129</v>
      </c>
      <c r="B2" s="117"/>
      <c r="C2" s="117"/>
      <c r="D2" s="117"/>
      <c r="E2" s="117"/>
      <c r="F2" s="117"/>
      <c r="G2" s="117"/>
      <c r="H2" s="117"/>
      <c r="I2" s="117"/>
      <c r="J2" s="117"/>
      <c r="K2" s="117"/>
      <c r="L2" s="117"/>
      <c r="M2" s="117"/>
      <c r="N2" s="93"/>
      <c r="R2" s="56"/>
    </row>
    <row r="3" spans="1:14" ht="12.75">
      <c r="A3" s="58" t="s">
        <v>28</v>
      </c>
      <c r="B3" s="58"/>
      <c r="C3" s="118" t="s">
        <v>8</v>
      </c>
      <c r="D3" s="118"/>
      <c r="E3" s="118"/>
      <c r="F3" s="60"/>
      <c r="G3" s="118" t="s">
        <v>9</v>
      </c>
      <c r="H3" s="118"/>
      <c r="I3" s="118"/>
      <c r="J3" s="60"/>
      <c r="K3" s="118" t="s">
        <v>3</v>
      </c>
      <c r="L3" s="118"/>
      <c r="M3" s="118"/>
      <c r="N3" s="24"/>
    </row>
    <row r="4" spans="1:14" ht="45">
      <c r="A4" s="6" t="s">
        <v>115</v>
      </c>
      <c r="B4" s="6"/>
      <c r="C4" s="8" t="s">
        <v>116</v>
      </c>
      <c r="D4" s="8" t="s">
        <v>117</v>
      </c>
      <c r="E4" s="8" t="s">
        <v>118</v>
      </c>
      <c r="F4" s="7"/>
      <c r="G4" s="8" t="s">
        <v>116</v>
      </c>
      <c r="H4" s="8" t="s">
        <v>117</v>
      </c>
      <c r="I4" s="8" t="s">
        <v>118</v>
      </c>
      <c r="J4" s="8"/>
      <c r="K4" s="8" t="s">
        <v>116</v>
      </c>
      <c r="L4" s="8" t="s">
        <v>117</v>
      </c>
      <c r="M4" s="8" t="s">
        <v>118</v>
      </c>
      <c r="N4" s="28"/>
    </row>
    <row r="5" spans="1:20" ht="12.75">
      <c r="A5" s="61" t="s">
        <v>39</v>
      </c>
      <c r="B5" s="61"/>
      <c r="C5" s="42">
        <f>208721+1342</f>
        <v>210063</v>
      </c>
      <c r="D5" s="42">
        <f>143039+1064</f>
        <v>144103</v>
      </c>
      <c r="E5" s="42">
        <f>D5/C5*100</f>
        <v>68.59989622160971</v>
      </c>
      <c r="F5" s="42"/>
      <c r="G5" s="42">
        <f>139466+1978</f>
        <v>141444</v>
      </c>
      <c r="H5" s="42">
        <f>90201+1627</f>
        <v>91828</v>
      </c>
      <c r="I5" s="42">
        <f>H5/G5*100</f>
        <v>64.9218065099969</v>
      </c>
      <c r="J5" s="42"/>
      <c r="K5" s="42">
        <f>348187+3320</f>
        <v>351507</v>
      </c>
      <c r="L5" s="42">
        <f>233240+2691</f>
        <v>235931</v>
      </c>
      <c r="M5" s="68">
        <f>L5/K5*100</f>
        <v>67.11985821050506</v>
      </c>
      <c r="N5" s="68"/>
      <c r="O5" s="5"/>
      <c r="P5" s="5"/>
      <c r="R5" s="42"/>
      <c r="S5" s="42"/>
      <c r="T5" s="68"/>
    </row>
    <row r="6" spans="1:20" ht="12.75">
      <c r="A6" s="61" t="s">
        <v>40</v>
      </c>
      <c r="B6" s="61"/>
      <c r="C6" s="42">
        <v>208721</v>
      </c>
      <c r="D6" s="42">
        <v>143039</v>
      </c>
      <c r="E6" s="42">
        <f aca="true" t="shared" si="0" ref="E6:E69">D6/C6*100</f>
        <v>68.53119714834635</v>
      </c>
      <c r="F6" s="42"/>
      <c r="G6" s="42">
        <v>139466</v>
      </c>
      <c r="H6" s="42">
        <v>90201</v>
      </c>
      <c r="I6" s="42">
        <f aca="true" t="shared" si="1" ref="I6:I68">H6/G6*100</f>
        <v>64.67597837465763</v>
      </c>
      <c r="J6" s="42"/>
      <c r="K6" s="42">
        <v>348187</v>
      </c>
      <c r="L6" s="42">
        <v>233240</v>
      </c>
      <c r="M6" s="68">
        <f aca="true" t="shared" si="2" ref="M6:M69">L6/K6*100</f>
        <v>66.98699262178083</v>
      </c>
      <c r="N6" s="68"/>
      <c r="O6" s="5"/>
      <c r="P6" s="5"/>
      <c r="R6" s="42"/>
      <c r="S6" s="42"/>
      <c r="T6" s="68"/>
    </row>
    <row r="7" spans="1:20" ht="12.75">
      <c r="A7" s="61" t="s">
        <v>41</v>
      </c>
      <c r="B7" s="61"/>
      <c r="C7" s="42">
        <v>91242</v>
      </c>
      <c r="D7" s="42">
        <v>80578</v>
      </c>
      <c r="E7" s="42">
        <f t="shared" si="0"/>
        <v>88.3123999912321</v>
      </c>
      <c r="F7" s="42"/>
      <c r="G7" s="42">
        <v>52818</v>
      </c>
      <c r="H7" s="42">
        <v>45943</v>
      </c>
      <c r="I7" s="42">
        <f t="shared" si="1"/>
        <v>86.98360407436859</v>
      </c>
      <c r="J7" s="42"/>
      <c r="K7" s="42">
        <v>144060</v>
      </c>
      <c r="L7" s="42">
        <v>126521</v>
      </c>
      <c r="M7" s="68">
        <f t="shared" si="2"/>
        <v>87.82521171734</v>
      </c>
      <c r="N7" s="68"/>
      <c r="O7" s="5"/>
      <c r="P7" s="5"/>
      <c r="R7" s="42"/>
      <c r="S7" s="42"/>
      <c r="T7" s="68"/>
    </row>
    <row r="8" spans="1:16" ht="12.75">
      <c r="A8" s="61" t="s">
        <v>42</v>
      </c>
      <c r="B8" s="61"/>
      <c r="C8" s="42">
        <v>192</v>
      </c>
      <c r="D8" s="42">
        <v>137</v>
      </c>
      <c r="E8" s="42">
        <f t="shared" si="0"/>
        <v>71.35416666666666</v>
      </c>
      <c r="F8" s="42"/>
      <c r="G8" s="42">
        <v>152</v>
      </c>
      <c r="H8" s="10">
        <v>108</v>
      </c>
      <c r="I8" s="42">
        <f t="shared" si="1"/>
        <v>71.05263157894737</v>
      </c>
      <c r="J8" s="42"/>
      <c r="K8" s="42">
        <v>344</v>
      </c>
      <c r="L8" s="10">
        <v>245</v>
      </c>
      <c r="M8" s="68">
        <f t="shared" si="2"/>
        <v>71.22093023255815</v>
      </c>
      <c r="N8" s="68"/>
      <c r="O8" s="5"/>
      <c r="P8" s="5"/>
    </row>
    <row r="9" spans="1:18" ht="12.75">
      <c r="A9" s="62" t="s">
        <v>43</v>
      </c>
      <c r="B9" s="62"/>
      <c r="C9" s="4">
        <v>192</v>
      </c>
      <c r="D9" s="4">
        <v>137</v>
      </c>
      <c r="E9" s="4">
        <f t="shared" si="0"/>
        <v>71.35416666666666</v>
      </c>
      <c r="F9" s="4"/>
      <c r="G9" s="4">
        <v>152</v>
      </c>
      <c r="H9" s="2">
        <v>108</v>
      </c>
      <c r="I9" s="4">
        <f t="shared" si="1"/>
        <v>71.05263157894737</v>
      </c>
      <c r="J9" s="4"/>
      <c r="K9" s="4">
        <v>344</v>
      </c>
      <c r="L9" s="2">
        <v>245</v>
      </c>
      <c r="M9" s="69">
        <f t="shared" si="2"/>
        <v>71.22093023255815</v>
      </c>
      <c r="N9" s="69"/>
      <c r="O9" s="5"/>
      <c r="P9" s="5"/>
      <c r="R9" s="5"/>
    </row>
    <row r="10" spans="1:16" ht="12.75">
      <c r="A10" s="61" t="s">
        <v>44</v>
      </c>
      <c r="B10" s="61"/>
      <c r="C10" s="42">
        <v>16189</v>
      </c>
      <c r="D10" s="42">
        <v>15183</v>
      </c>
      <c r="E10" s="42">
        <f t="shared" si="0"/>
        <v>93.78590400889493</v>
      </c>
      <c r="F10" s="42"/>
      <c r="G10" s="42">
        <v>6914</v>
      </c>
      <c r="H10" s="42">
        <v>6233</v>
      </c>
      <c r="I10" s="42">
        <f t="shared" si="1"/>
        <v>90.15041943881978</v>
      </c>
      <c r="J10" s="42"/>
      <c r="K10" s="42">
        <v>23103</v>
      </c>
      <c r="L10" s="42">
        <v>21416</v>
      </c>
      <c r="M10" s="68">
        <f t="shared" si="2"/>
        <v>92.69791801930485</v>
      </c>
      <c r="N10" s="68"/>
      <c r="O10" s="5"/>
      <c r="P10" s="5"/>
    </row>
    <row r="11" spans="1:16" ht="12.75">
      <c r="A11" s="62" t="s">
        <v>120</v>
      </c>
      <c r="B11" s="62"/>
      <c r="C11" s="4">
        <v>1827</v>
      </c>
      <c r="D11" s="4">
        <v>1728</v>
      </c>
      <c r="E11" s="4">
        <f>D11/C11*100</f>
        <v>94.58128078817734</v>
      </c>
      <c r="F11" s="4"/>
      <c r="G11" s="4">
        <v>1845</v>
      </c>
      <c r="H11" s="4">
        <v>1703</v>
      </c>
      <c r="I11" s="4">
        <f>H11/G11*100</f>
        <v>92.30352303523036</v>
      </c>
      <c r="J11" s="4"/>
      <c r="K11" s="4">
        <v>3672</v>
      </c>
      <c r="L11" s="4">
        <v>3431</v>
      </c>
      <c r="M11" s="69">
        <f>L11/K11*100</f>
        <v>93.43681917211329</v>
      </c>
      <c r="N11" s="69"/>
      <c r="O11" s="5"/>
      <c r="P11" s="5"/>
    </row>
    <row r="12" spans="1:16" ht="12.75">
      <c r="A12" s="62" t="s">
        <v>45</v>
      </c>
      <c r="B12" s="62"/>
      <c r="C12" s="71">
        <v>4258</v>
      </c>
      <c r="D12" s="71">
        <v>3921</v>
      </c>
      <c r="E12" s="71">
        <f t="shared" si="0"/>
        <v>92.08548614372945</v>
      </c>
      <c r="F12" s="71"/>
      <c r="G12" s="71">
        <v>2782</v>
      </c>
      <c r="H12" s="71">
        <v>2485</v>
      </c>
      <c r="I12" s="71">
        <f t="shared" si="1"/>
        <v>89.32422717469446</v>
      </c>
      <c r="J12" s="71"/>
      <c r="K12" s="71">
        <v>7040</v>
      </c>
      <c r="L12" s="71">
        <v>6406</v>
      </c>
      <c r="M12" s="72">
        <f t="shared" si="2"/>
        <v>90.99431818181817</v>
      </c>
      <c r="N12" s="72"/>
      <c r="O12" s="5"/>
      <c r="P12" s="5"/>
    </row>
    <row r="13" spans="1:16" ht="12.75">
      <c r="A13" s="62" t="s">
        <v>46</v>
      </c>
      <c r="B13" s="62"/>
      <c r="C13" s="71">
        <v>1900</v>
      </c>
      <c r="D13" s="71">
        <v>1709</v>
      </c>
      <c r="E13" s="71">
        <f t="shared" si="0"/>
        <v>89.94736842105263</v>
      </c>
      <c r="F13" s="71"/>
      <c r="G13" s="71">
        <v>903</v>
      </c>
      <c r="H13" s="71">
        <v>775</v>
      </c>
      <c r="I13" s="71">
        <f t="shared" si="1"/>
        <v>85.8250276854928</v>
      </c>
      <c r="J13" s="71"/>
      <c r="K13" s="71">
        <v>2803</v>
      </c>
      <c r="L13" s="71">
        <v>2484</v>
      </c>
      <c r="M13" s="72">
        <f t="shared" si="2"/>
        <v>88.61933642525865</v>
      </c>
      <c r="N13" s="72"/>
      <c r="O13" s="5"/>
      <c r="P13" s="5"/>
    </row>
    <row r="14" spans="1:16" ht="12.75">
      <c r="A14" s="62" t="s">
        <v>47</v>
      </c>
      <c r="B14" s="62"/>
      <c r="C14" s="71">
        <v>8236</v>
      </c>
      <c r="D14" s="71">
        <v>7855</v>
      </c>
      <c r="E14" s="71">
        <f t="shared" si="0"/>
        <v>95.37396794560466</v>
      </c>
      <c r="F14" s="71"/>
      <c r="G14" s="71">
        <v>1420</v>
      </c>
      <c r="H14" s="71">
        <v>1303</v>
      </c>
      <c r="I14" s="71">
        <f t="shared" si="1"/>
        <v>91.7605633802817</v>
      </c>
      <c r="J14" s="71"/>
      <c r="K14" s="71">
        <v>9656</v>
      </c>
      <c r="L14" s="71">
        <v>9158</v>
      </c>
      <c r="M14" s="72">
        <f t="shared" si="2"/>
        <v>94.84258492129246</v>
      </c>
      <c r="N14" s="72"/>
      <c r="O14" s="5"/>
      <c r="P14" s="5"/>
    </row>
    <row r="15" spans="1:16" ht="12.75">
      <c r="A15" s="61" t="s">
        <v>48</v>
      </c>
      <c r="B15" s="61"/>
      <c r="C15" s="70">
        <v>31481</v>
      </c>
      <c r="D15" s="70">
        <v>27609</v>
      </c>
      <c r="E15" s="70">
        <f t="shared" si="0"/>
        <v>87.70051777262475</v>
      </c>
      <c r="F15" s="70"/>
      <c r="G15" s="70">
        <v>9779</v>
      </c>
      <c r="H15" s="70">
        <v>7993</v>
      </c>
      <c r="I15" s="70">
        <f t="shared" si="1"/>
        <v>81.7363738623581</v>
      </c>
      <c r="J15" s="70"/>
      <c r="K15" s="70">
        <v>41260</v>
      </c>
      <c r="L15" s="70">
        <v>35602</v>
      </c>
      <c r="M15" s="78">
        <f t="shared" si="2"/>
        <v>86.28696073679109</v>
      </c>
      <c r="N15" s="72"/>
      <c r="O15" s="5"/>
      <c r="P15" s="5"/>
    </row>
    <row r="16" spans="1:17" ht="12.75">
      <c r="A16" s="62" t="s">
        <v>49</v>
      </c>
      <c r="B16" s="62"/>
      <c r="C16" s="71">
        <v>104</v>
      </c>
      <c r="D16" s="71">
        <v>39</v>
      </c>
      <c r="E16" s="71">
        <f t="shared" si="0"/>
        <v>37.5</v>
      </c>
      <c r="F16" s="71"/>
      <c r="G16" s="71">
        <v>53</v>
      </c>
      <c r="H16" s="71">
        <v>18</v>
      </c>
      <c r="I16" s="71">
        <f>H16/G16*100</f>
        <v>33.9622641509434</v>
      </c>
      <c r="J16" s="71"/>
      <c r="K16" s="71">
        <v>157</v>
      </c>
      <c r="L16" s="71">
        <v>57</v>
      </c>
      <c r="M16" s="72">
        <f t="shared" si="2"/>
        <v>36.30573248407643</v>
      </c>
      <c r="N16" s="72"/>
      <c r="O16" s="5"/>
      <c r="P16" s="5"/>
      <c r="Q16" s="5"/>
    </row>
    <row r="17" spans="1:17" ht="12.75">
      <c r="A17" s="62" t="s">
        <v>50</v>
      </c>
      <c r="B17" s="62"/>
      <c r="C17" s="71">
        <v>29674</v>
      </c>
      <c r="D17" s="71">
        <v>26691</v>
      </c>
      <c r="E17" s="71">
        <f t="shared" si="0"/>
        <v>89.94742872548359</v>
      </c>
      <c r="F17" s="71"/>
      <c r="G17" s="71">
        <v>9570</v>
      </c>
      <c r="H17" s="71">
        <v>7899</v>
      </c>
      <c r="I17" s="71">
        <f t="shared" si="1"/>
        <v>82.53918495297806</v>
      </c>
      <c r="J17" s="71"/>
      <c r="K17" s="71">
        <v>39244</v>
      </c>
      <c r="L17" s="71">
        <v>34590</v>
      </c>
      <c r="M17" s="72">
        <f t="shared" si="2"/>
        <v>88.14086229742126</v>
      </c>
      <c r="N17" s="72"/>
      <c r="O17" s="5"/>
      <c r="P17" s="5"/>
      <c r="Q17" s="5"/>
    </row>
    <row r="18" spans="1:16" ht="12.75">
      <c r="A18" s="62" t="s">
        <v>121</v>
      </c>
      <c r="B18" s="62"/>
      <c r="C18" s="71">
        <v>319</v>
      </c>
      <c r="D18" s="71">
        <v>76</v>
      </c>
      <c r="E18" s="71">
        <f>D18/C18*100</f>
        <v>23.824451410658305</v>
      </c>
      <c r="F18" s="71"/>
      <c r="G18" s="77">
        <v>23</v>
      </c>
      <c r="H18" s="71">
        <v>3</v>
      </c>
      <c r="I18" s="71">
        <f>H18/G18*100</f>
        <v>13.043478260869565</v>
      </c>
      <c r="J18" s="71"/>
      <c r="K18" s="71">
        <v>342</v>
      </c>
      <c r="L18" s="71">
        <v>79</v>
      </c>
      <c r="M18" s="72">
        <f>L18/K18*100</f>
        <v>23.099415204678362</v>
      </c>
      <c r="N18" s="72"/>
      <c r="O18" s="5"/>
      <c r="P18" s="5"/>
    </row>
    <row r="19" spans="1:16" ht="12.75">
      <c r="A19" s="62" t="s">
        <v>51</v>
      </c>
      <c r="B19" s="62"/>
      <c r="C19" s="71">
        <v>851</v>
      </c>
      <c r="D19" s="71">
        <v>326</v>
      </c>
      <c r="E19" s="71">
        <f t="shared" si="0"/>
        <v>38.307873090481785</v>
      </c>
      <c r="F19" s="71"/>
      <c r="G19" s="71">
        <v>69</v>
      </c>
      <c r="H19" s="71">
        <v>15</v>
      </c>
      <c r="I19" s="71">
        <f t="shared" si="1"/>
        <v>21.73913043478261</v>
      </c>
      <c r="J19" s="71"/>
      <c r="K19" s="71">
        <v>920</v>
      </c>
      <c r="L19" s="71">
        <v>341</v>
      </c>
      <c r="M19" s="72">
        <f t="shared" si="2"/>
        <v>37.06521739130435</v>
      </c>
      <c r="N19" s="72"/>
      <c r="O19" s="5"/>
      <c r="P19" s="5"/>
    </row>
    <row r="20" spans="1:16" ht="12.75">
      <c r="A20" s="62" t="s">
        <v>52</v>
      </c>
      <c r="B20" s="62"/>
      <c r="C20" s="71">
        <v>549</v>
      </c>
      <c r="D20" s="71">
        <v>483</v>
      </c>
      <c r="E20" s="71">
        <f t="shared" si="0"/>
        <v>87.97814207650273</v>
      </c>
      <c r="F20" s="71"/>
      <c r="G20" s="71">
        <v>66</v>
      </c>
      <c r="H20" s="71">
        <v>59</v>
      </c>
      <c r="I20" s="71">
        <f t="shared" si="1"/>
        <v>89.39393939393939</v>
      </c>
      <c r="J20" s="71"/>
      <c r="K20" s="71">
        <v>615</v>
      </c>
      <c r="L20" s="71">
        <v>542</v>
      </c>
      <c r="M20" s="72">
        <f t="shared" si="2"/>
        <v>88.13008130081302</v>
      </c>
      <c r="N20" s="72"/>
      <c r="O20" s="5"/>
      <c r="P20" s="5"/>
    </row>
    <row r="21" spans="1:16" ht="12.75">
      <c r="A21" s="61" t="s">
        <v>53</v>
      </c>
      <c r="B21" s="61"/>
      <c r="C21" s="70">
        <v>1645</v>
      </c>
      <c r="D21" s="70">
        <v>1459</v>
      </c>
      <c r="E21" s="70">
        <f t="shared" si="0"/>
        <v>88.69300911854103</v>
      </c>
      <c r="F21" s="70"/>
      <c r="G21" s="70">
        <v>441</v>
      </c>
      <c r="H21" s="70">
        <v>406</v>
      </c>
      <c r="I21" s="70">
        <f t="shared" si="1"/>
        <v>92.06349206349206</v>
      </c>
      <c r="J21" s="70"/>
      <c r="K21" s="70">
        <v>2086</v>
      </c>
      <c r="L21" s="70">
        <v>1865</v>
      </c>
      <c r="M21" s="78">
        <f t="shared" si="2"/>
        <v>89.40556088207094</v>
      </c>
      <c r="N21" s="72"/>
      <c r="O21" s="5"/>
      <c r="P21" s="5"/>
    </row>
    <row r="22" spans="1:16" ht="12.75">
      <c r="A22" s="62" t="s">
        <v>54</v>
      </c>
      <c r="B22" s="62"/>
      <c r="C22" s="71">
        <v>1006</v>
      </c>
      <c r="D22" s="71">
        <v>939</v>
      </c>
      <c r="E22" s="71">
        <f t="shared" si="0"/>
        <v>93.33996023856858</v>
      </c>
      <c r="F22" s="71"/>
      <c r="G22" s="71">
        <v>371</v>
      </c>
      <c r="H22" s="71">
        <v>351</v>
      </c>
      <c r="I22" s="71">
        <f t="shared" si="1"/>
        <v>94.60916442048517</v>
      </c>
      <c r="J22" s="71"/>
      <c r="K22" s="71">
        <v>1377</v>
      </c>
      <c r="L22" s="71">
        <v>1290</v>
      </c>
      <c r="M22" s="72">
        <f t="shared" si="2"/>
        <v>93.68191721132898</v>
      </c>
      <c r="N22" s="72"/>
      <c r="O22" s="5"/>
      <c r="P22" s="5"/>
    </row>
    <row r="23" spans="1:16" ht="12.75">
      <c r="A23" s="62" t="s">
        <v>55</v>
      </c>
      <c r="B23" s="62"/>
      <c r="C23" s="71">
        <v>652</v>
      </c>
      <c r="D23" s="71">
        <v>533</v>
      </c>
      <c r="E23" s="71">
        <f t="shared" si="0"/>
        <v>81.74846625766872</v>
      </c>
      <c r="F23" s="71"/>
      <c r="G23" s="71">
        <v>72</v>
      </c>
      <c r="H23" s="71">
        <v>57</v>
      </c>
      <c r="I23" s="71">
        <f t="shared" si="1"/>
        <v>79.16666666666666</v>
      </c>
      <c r="J23" s="71"/>
      <c r="K23" s="71">
        <v>724</v>
      </c>
      <c r="L23" s="71">
        <v>590</v>
      </c>
      <c r="M23" s="72">
        <f t="shared" si="2"/>
        <v>81.49171270718232</v>
      </c>
      <c r="N23" s="72"/>
      <c r="O23" s="5"/>
      <c r="P23" s="5"/>
    </row>
    <row r="24" spans="1:16" ht="12.75">
      <c r="A24" s="61" t="s">
        <v>56</v>
      </c>
      <c r="B24" s="61"/>
      <c r="C24" s="70">
        <v>9503</v>
      </c>
      <c r="D24" s="70">
        <v>8748</v>
      </c>
      <c r="E24" s="70">
        <f t="shared" si="0"/>
        <v>92.05514048195307</v>
      </c>
      <c r="F24" s="70"/>
      <c r="G24" s="70">
        <v>26564</v>
      </c>
      <c r="H24" s="70">
        <v>23888</v>
      </c>
      <c r="I24" s="70">
        <f t="shared" si="1"/>
        <v>89.92621593133563</v>
      </c>
      <c r="J24" s="70"/>
      <c r="K24" s="70">
        <v>36067</v>
      </c>
      <c r="L24" s="70">
        <v>32636</v>
      </c>
      <c r="M24" s="78">
        <f t="shared" si="2"/>
        <v>90.48714891729281</v>
      </c>
      <c r="N24" s="72"/>
      <c r="O24" s="5"/>
      <c r="P24" s="5"/>
    </row>
    <row r="25" spans="1:16" ht="12.75">
      <c r="A25" s="62" t="s">
        <v>57</v>
      </c>
      <c r="B25" s="62"/>
      <c r="C25" s="71">
        <v>651</v>
      </c>
      <c r="D25" s="71">
        <v>592</v>
      </c>
      <c r="E25" s="71">
        <f t="shared" si="0"/>
        <v>90.93701996927803</v>
      </c>
      <c r="F25" s="71"/>
      <c r="G25" s="71">
        <v>420</v>
      </c>
      <c r="H25" s="71">
        <v>362</v>
      </c>
      <c r="I25" s="71">
        <f t="shared" si="1"/>
        <v>86.19047619047619</v>
      </c>
      <c r="J25" s="71"/>
      <c r="K25" s="71">
        <v>1071</v>
      </c>
      <c r="L25" s="71">
        <v>954</v>
      </c>
      <c r="M25" s="72">
        <f t="shared" si="2"/>
        <v>89.07563025210085</v>
      </c>
      <c r="N25" s="72"/>
      <c r="O25" s="5"/>
      <c r="P25" s="5"/>
    </row>
    <row r="26" spans="1:16" ht="12.75">
      <c r="A26" s="62" t="s">
        <v>58</v>
      </c>
      <c r="B26" s="62"/>
      <c r="C26" s="71">
        <v>62</v>
      </c>
      <c r="D26" s="71">
        <v>62</v>
      </c>
      <c r="E26" s="71">
        <f t="shared" si="0"/>
        <v>100</v>
      </c>
      <c r="F26" s="71"/>
      <c r="G26" s="71">
        <v>172</v>
      </c>
      <c r="H26" s="71">
        <v>164</v>
      </c>
      <c r="I26" s="71">
        <f t="shared" si="1"/>
        <v>95.34883720930233</v>
      </c>
      <c r="J26" s="71"/>
      <c r="K26" s="71">
        <v>234</v>
      </c>
      <c r="L26" s="71">
        <v>226</v>
      </c>
      <c r="M26" s="72">
        <f t="shared" si="2"/>
        <v>96.58119658119658</v>
      </c>
      <c r="N26" s="72"/>
      <c r="O26" s="5"/>
      <c r="P26" s="5"/>
    </row>
    <row r="27" spans="1:16" ht="12.75">
      <c r="A27" s="62" t="s">
        <v>59</v>
      </c>
      <c r="B27" s="62"/>
      <c r="C27" s="71">
        <v>6330</v>
      </c>
      <c r="D27" s="71">
        <v>5868</v>
      </c>
      <c r="E27" s="71">
        <f t="shared" si="0"/>
        <v>92.70142180094787</v>
      </c>
      <c r="F27" s="71"/>
      <c r="G27" s="71">
        <v>17775</v>
      </c>
      <c r="H27" s="71">
        <v>16128</v>
      </c>
      <c r="I27" s="71">
        <f t="shared" si="1"/>
        <v>90.73417721518987</v>
      </c>
      <c r="J27" s="71"/>
      <c r="K27" s="71">
        <v>24105</v>
      </c>
      <c r="L27" s="71">
        <v>21996</v>
      </c>
      <c r="M27" s="72">
        <f t="shared" si="2"/>
        <v>91.25077784691973</v>
      </c>
      <c r="N27" s="72"/>
      <c r="O27" s="5"/>
      <c r="P27" s="5"/>
    </row>
    <row r="28" spans="1:16" ht="12.75">
      <c r="A28" s="62" t="s">
        <v>60</v>
      </c>
      <c r="B28" s="62"/>
      <c r="C28" s="71">
        <v>2384</v>
      </c>
      <c r="D28" s="71">
        <v>2155</v>
      </c>
      <c r="E28" s="71">
        <f t="shared" si="0"/>
        <v>90.39429530201343</v>
      </c>
      <c r="F28" s="71"/>
      <c r="G28" s="71">
        <v>7451</v>
      </c>
      <c r="H28" s="71">
        <v>6578</v>
      </c>
      <c r="I28" s="71">
        <f t="shared" si="1"/>
        <v>88.28345188565294</v>
      </c>
      <c r="J28" s="71"/>
      <c r="K28" s="71">
        <v>9835</v>
      </c>
      <c r="L28" s="71">
        <v>8733</v>
      </c>
      <c r="M28" s="72">
        <f t="shared" si="2"/>
        <v>88.79511947127605</v>
      </c>
      <c r="N28" s="72"/>
      <c r="O28" s="5"/>
      <c r="P28" s="5"/>
    </row>
    <row r="29" spans="1:16" ht="12.75">
      <c r="A29" s="62" t="s">
        <v>61</v>
      </c>
      <c r="B29" s="62"/>
      <c r="C29" s="71">
        <v>22</v>
      </c>
      <c r="D29" s="71">
        <v>20</v>
      </c>
      <c r="E29" s="71">
        <f t="shared" si="0"/>
        <v>90.9090909090909</v>
      </c>
      <c r="F29" s="71"/>
      <c r="G29" s="71">
        <v>360</v>
      </c>
      <c r="H29" s="71">
        <v>323</v>
      </c>
      <c r="I29" s="71">
        <f t="shared" si="1"/>
        <v>89.72222222222223</v>
      </c>
      <c r="J29" s="71"/>
      <c r="K29" s="71">
        <v>382</v>
      </c>
      <c r="L29" s="71">
        <v>343</v>
      </c>
      <c r="M29" s="72">
        <f t="shared" si="2"/>
        <v>89.79057591623037</v>
      </c>
      <c r="N29" s="72"/>
      <c r="O29" s="5"/>
      <c r="P29" s="5"/>
    </row>
    <row r="30" spans="1:16" ht="12.75">
      <c r="A30" s="62" t="s">
        <v>62</v>
      </c>
      <c r="B30" s="62"/>
      <c r="C30" s="71">
        <v>85</v>
      </c>
      <c r="D30" s="71">
        <v>80</v>
      </c>
      <c r="E30" s="71">
        <f t="shared" si="0"/>
        <v>94.11764705882352</v>
      </c>
      <c r="F30" s="71"/>
      <c r="G30" s="71">
        <v>478</v>
      </c>
      <c r="H30" s="71">
        <v>415</v>
      </c>
      <c r="I30" s="71">
        <f t="shared" si="1"/>
        <v>86.82008368200836</v>
      </c>
      <c r="J30" s="71"/>
      <c r="K30" s="71">
        <v>563</v>
      </c>
      <c r="L30" s="71">
        <v>495</v>
      </c>
      <c r="M30" s="72">
        <f t="shared" si="2"/>
        <v>87.92184724689164</v>
      </c>
      <c r="N30" s="72"/>
      <c r="O30" s="5"/>
      <c r="P30" s="5"/>
    </row>
    <row r="31" spans="1:16" ht="12.75">
      <c r="A31" s="61" t="s">
        <v>63</v>
      </c>
      <c r="B31" s="61"/>
      <c r="C31" s="70">
        <v>1292</v>
      </c>
      <c r="D31" s="70">
        <v>1233</v>
      </c>
      <c r="E31" s="70">
        <f t="shared" si="0"/>
        <v>95.43343653250774</v>
      </c>
      <c r="F31" s="70"/>
      <c r="G31" s="70">
        <v>783</v>
      </c>
      <c r="H31" s="70">
        <v>743</v>
      </c>
      <c r="I31" s="70">
        <f t="shared" si="1"/>
        <v>94.89144316730524</v>
      </c>
      <c r="J31" s="70"/>
      <c r="K31" s="70">
        <v>2075</v>
      </c>
      <c r="L31" s="70">
        <v>1976</v>
      </c>
      <c r="M31" s="78">
        <f>L31/K31*100</f>
        <v>95.2289156626506</v>
      </c>
      <c r="N31" s="72"/>
      <c r="O31" s="5"/>
      <c r="P31" s="5"/>
    </row>
    <row r="32" spans="1:16" ht="12.75">
      <c r="A32" s="62" t="s">
        <v>64</v>
      </c>
      <c r="B32" s="62"/>
      <c r="C32" s="71">
        <v>379</v>
      </c>
      <c r="D32" s="71">
        <v>371</v>
      </c>
      <c r="E32" s="71">
        <f t="shared" si="0"/>
        <v>97.8891820580475</v>
      </c>
      <c r="F32" s="71"/>
      <c r="G32" s="71">
        <v>115</v>
      </c>
      <c r="H32" s="71">
        <v>110</v>
      </c>
      <c r="I32" s="71">
        <f t="shared" si="1"/>
        <v>95.65217391304348</v>
      </c>
      <c r="J32" s="71"/>
      <c r="K32" s="71">
        <v>494</v>
      </c>
      <c r="L32" s="71">
        <v>481</v>
      </c>
      <c r="M32" s="72">
        <f>L32/K32*100</f>
        <v>97.36842105263158</v>
      </c>
      <c r="N32" s="72"/>
      <c r="O32" s="5"/>
      <c r="P32" s="5"/>
    </row>
    <row r="33" spans="1:16" ht="12.75">
      <c r="A33" s="62" t="s">
        <v>65</v>
      </c>
      <c r="B33" s="62"/>
      <c r="C33" s="71">
        <v>81</v>
      </c>
      <c r="D33" s="71">
        <v>79</v>
      </c>
      <c r="E33" s="71">
        <f t="shared" si="0"/>
        <v>97.53086419753086</v>
      </c>
      <c r="F33" s="71"/>
      <c r="G33" s="77">
        <v>2</v>
      </c>
      <c r="H33" s="77">
        <v>2</v>
      </c>
      <c r="I33" s="71">
        <f t="shared" si="1"/>
        <v>100</v>
      </c>
      <c r="J33" s="71"/>
      <c r="K33" s="71">
        <v>83</v>
      </c>
      <c r="L33" s="71">
        <v>81</v>
      </c>
      <c r="M33" s="72">
        <f t="shared" si="2"/>
        <v>97.59036144578313</v>
      </c>
      <c r="N33" s="72"/>
      <c r="O33" s="5"/>
      <c r="P33" s="5"/>
    </row>
    <row r="34" spans="1:16" ht="12.75">
      <c r="A34" s="62" t="s">
        <v>66</v>
      </c>
      <c r="B34" s="62"/>
      <c r="C34" s="71">
        <v>66</v>
      </c>
      <c r="D34" s="71">
        <v>62</v>
      </c>
      <c r="E34" s="71">
        <f t="shared" si="0"/>
        <v>93.93939393939394</v>
      </c>
      <c r="F34" s="71"/>
      <c r="G34" s="71">
        <v>2</v>
      </c>
      <c r="H34" s="77">
        <v>2</v>
      </c>
      <c r="I34" s="71">
        <f t="shared" si="1"/>
        <v>100</v>
      </c>
      <c r="J34" s="71"/>
      <c r="K34" s="71">
        <v>68</v>
      </c>
      <c r="L34" s="71">
        <v>64</v>
      </c>
      <c r="M34" s="72">
        <f t="shared" si="2"/>
        <v>94.11764705882352</v>
      </c>
      <c r="N34" s="72"/>
      <c r="O34" s="5"/>
      <c r="P34" s="5"/>
    </row>
    <row r="35" spans="1:16" ht="12.75">
      <c r="A35" s="62" t="s">
        <v>67</v>
      </c>
      <c r="B35" s="62"/>
      <c r="C35" s="71">
        <v>26</v>
      </c>
      <c r="D35" s="71">
        <v>26</v>
      </c>
      <c r="E35" s="71">
        <f t="shared" si="0"/>
        <v>100</v>
      </c>
      <c r="F35" s="71"/>
      <c r="G35" s="71">
        <v>9</v>
      </c>
      <c r="H35" s="71">
        <v>8</v>
      </c>
      <c r="I35" s="71">
        <f t="shared" si="1"/>
        <v>88.88888888888889</v>
      </c>
      <c r="J35" s="71"/>
      <c r="K35" s="71">
        <v>35</v>
      </c>
      <c r="L35" s="71">
        <v>34</v>
      </c>
      <c r="M35" s="72">
        <f t="shared" si="2"/>
        <v>97.14285714285714</v>
      </c>
      <c r="N35" s="72"/>
      <c r="O35" s="5"/>
      <c r="P35" s="5"/>
    </row>
    <row r="36" spans="1:16" ht="12.75">
      <c r="A36" s="62" t="s">
        <v>68</v>
      </c>
      <c r="B36" s="62"/>
      <c r="C36" s="71">
        <v>121</v>
      </c>
      <c r="D36" s="71">
        <v>115</v>
      </c>
      <c r="E36" s="71">
        <f t="shared" si="0"/>
        <v>95.0413223140496</v>
      </c>
      <c r="F36" s="71"/>
      <c r="G36" s="71">
        <v>292</v>
      </c>
      <c r="H36" s="71">
        <v>285</v>
      </c>
      <c r="I36" s="71">
        <f t="shared" si="1"/>
        <v>97.6027397260274</v>
      </c>
      <c r="J36" s="71"/>
      <c r="K36" s="71">
        <v>413</v>
      </c>
      <c r="L36" s="71">
        <v>400</v>
      </c>
      <c r="M36" s="72">
        <f t="shared" si="2"/>
        <v>96.85230024213075</v>
      </c>
      <c r="N36" s="72"/>
      <c r="O36" s="5"/>
      <c r="P36" s="5"/>
    </row>
    <row r="37" spans="1:16" ht="12.75">
      <c r="A37" s="62" t="s">
        <v>69</v>
      </c>
      <c r="B37" s="62"/>
      <c r="C37" s="71">
        <v>382</v>
      </c>
      <c r="D37" s="71">
        <v>358</v>
      </c>
      <c r="E37" s="71">
        <f t="shared" si="0"/>
        <v>93.717277486911</v>
      </c>
      <c r="F37" s="71"/>
      <c r="G37" s="71">
        <v>105</v>
      </c>
      <c r="H37" s="71">
        <v>98</v>
      </c>
      <c r="I37" s="71">
        <f t="shared" si="1"/>
        <v>93.33333333333333</v>
      </c>
      <c r="J37" s="71"/>
      <c r="K37" s="71">
        <v>487</v>
      </c>
      <c r="L37" s="71">
        <v>456</v>
      </c>
      <c r="M37" s="72">
        <f t="shared" si="2"/>
        <v>93.63449691991786</v>
      </c>
      <c r="N37" s="72"/>
      <c r="O37" s="5"/>
      <c r="P37" s="5"/>
    </row>
    <row r="38" spans="1:16" ht="12.75">
      <c r="A38" s="62" t="s">
        <v>70</v>
      </c>
      <c r="B38" s="62"/>
      <c r="C38" s="71">
        <v>88</v>
      </c>
      <c r="D38" s="71">
        <v>83</v>
      </c>
      <c r="E38" s="71">
        <f t="shared" si="0"/>
        <v>94.31818181818183</v>
      </c>
      <c r="F38" s="71"/>
      <c r="G38" s="71">
        <v>44</v>
      </c>
      <c r="H38" s="71">
        <v>44</v>
      </c>
      <c r="I38" s="71">
        <f t="shared" si="1"/>
        <v>100</v>
      </c>
      <c r="J38" s="71"/>
      <c r="K38" s="71">
        <v>132</v>
      </c>
      <c r="L38" s="71">
        <v>127</v>
      </c>
      <c r="M38" s="72">
        <f t="shared" si="2"/>
        <v>96.21212121212122</v>
      </c>
      <c r="N38" s="72"/>
      <c r="O38" s="5"/>
      <c r="P38" s="5"/>
    </row>
    <row r="39" spans="1:16" ht="12.75">
      <c r="A39" s="62" t="s">
        <v>71</v>
      </c>
      <c r="B39" s="62"/>
      <c r="C39" s="71">
        <v>29</v>
      </c>
      <c r="D39" s="71">
        <v>28</v>
      </c>
      <c r="E39" s="71">
        <f t="shared" si="0"/>
        <v>96.55172413793103</v>
      </c>
      <c r="F39" s="71"/>
      <c r="G39" s="71">
        <v>56</v>
      </c>
      <c r="H39" s="71">
        <v>53</v>
      </c>
      <c r="I39" s="71">
        <f t="shared" si="1"/>
        <v>94.64285714285714</v>
      </c>
      <c r="J39" s="71"/>
      <c r="K39" s="71">
        <v>85</v>
      </c>
      <c r="L39" s="71">
        <v>81</v>
      </c>
      <c r="M39" s="72">
        <f t="shared" si="2"/>
        <v>95.29411764705881</v>
      </c>
      <c r="N39" s="72"/>
      <c r="O39" s="5"/>
      <c r="P39" s="5"/>
    </row>
    <row r="40" spans="1:16" ht="12.75">
      <c r="A40" s="62" t="s">
        <v>72</v>
      </c>
      <c r="B40" s="62"/>
      <c r="C40" s="71">
        <v>23</v>
      </c>
      <c r="D40" s="71">
        <v>22</v>
      </c>
      <c r="E40" s="71">
        <f>D40/C40*100</f>
        <v>95.65217391304348</v>
      </c>
      <c r="F40" s="71"/>
      <c r="G40" s="71">
        <v>128</v>
      </c>
      <c r="H40" s="71">
        <v>114</v>
      </c>
      <c r="I40" s="71">
        <f>H40/G40*100</f>
        <v>89.0625</v>
      </c>
      <c r="J40" s="71"/>
      <c r="K40" s="71">
        <v>151</v>
      </c>
      <c r="L40" s="71">
        <v>136</v>
      </c>
      <c r="M40" s="72">
        <f>L40/K40*100</f>
        <v>90.06622516556291</v>
      </c>
      <c r="N40" s="72"/>
      <c r="O40" s="5"/>
      <c r="P40" s="5"/>
    </row>
    <row r="41" spans="1:16" ht="12.75">
      <c r="A41" s="62" t="s">
        <v>128</v>
      </c>
      <c r="B41" s="62"/>
      <c r="C41" s="71">
        <v>3</v>
      </c>
      <c r="D41" s="71">
        <v>3</v>
      </c>
      <c r="E41" s="71">
        <f t="shared" si="0"/>
        <v>100</v>
      </c>
      <c r="F41" s="71"/>
      <c r="G41" s="71">
        <v>15</v>
      </c>
      <c r="H41" s="71">
        <v>13</v>
      </c>
      <c r="I41" s="71">
        <f t="shared" si="1"/>
        <v>86.66666666666667</v>
      </c>
      <c r="J41" s="71"/>
      <c r="K41" s="71">
        <v>18</v>
      </c>
      <c r="L41" s="71">
        <v>16</v>
      </c>
      <c r="M41" s="72">
        <f t="shared" si="2"/>
        <v>88.88888888888889</v>
      </c>
      <c r="N41" s="72"/>
      <c r="O41" s="5"/>
      <c r="P41" s="5"/>
    </row>
    <row r="42" spans="1:16" ht="12.75">
      <c r="A42" s="62" t="s">
        <v>73</v>
      </c>
      <c r="B42" s="62"/>
      <c r="C42" s="71">
        <v>95</v>
      </c>
      <c r="D42" s="71">
        <v>87</v>
      </c>
      <c r="E42" s="71">
        <f t="shared" si="0"/>
        <v>91.57894736842105</v>
      </c>
      <c r="F42" s="71"/>
      <c r="G42" s="71">
        <v>16</v>
      </c>
      <c r="H42" s="71">
        <v>15</v>
      </c>
      <c r="I42" s="71">
        <f t="shared" si="1"/>
        <v>93.75</v>
      </c>
      <c r="J42" s="71"/>
      <c r="K42" s="71">
        <v>111</v>
      </c>
      <c r="L42" s="71">
        <v>102</v>
      </c>
      <c r="M42" s="72">
        <f t="shared" si="2"/>
        <v>91.8918918918919</v>
      </c>
      <c r="N42" s="72"/>
      <c r="O42" s="5"/>
      <c r="P42" s="5"/>
    </row>
    <row r="43" spans="1:16" ht="12.75">
      <c r="A43" s="61" t="s">
        <v>75</v>
      </c>
      <c r="B43" s="61"/>
      <c r="C43" s="70">
        <v>5496</v>
      </c>
      <c r="D43" s="70">
        <v>4517</v>
      </c>
      <c r="E43" s="70">
        <f t="shared" si="0"/>
        <v>82.18704512372635</v>
      </c>
      <c r="F43" s="70"/>
      <c r="G43" s="70">
        <v>3678</v>
      </c>
      <c r="H43" s="70">
        <v>3143</v>
      </c>
      <c r="I43" s="70">
        <f t="shared" si="1"/>
        <v>85.45405111473627</v>
      </c>
      <c r="J43" s="70"/>
      <c r="K43" s="70">
        <v>9174</v>
      </c>
      <c r="L43" s="70">
        <v>7660</v>
      </c>
      <c r="M43" s="78">
        <f t="shared" si="2"/>
        <v>83.49683889252233</v>
      </c>
      <c r="N43" s="78"/>
      <c r="O43" s="5"/>
      <c r="P43" s="5"/>
    </row>
    <row r="44" spans="1:16" ht="12.75">
      <c r="A44" s="62" t="s">
        <v>76</v>
      </c>
      <c r="B44" s="62"/>
      <c r="C44" s="71">
        <v>3587</v>
      </c>
      <c r="D44" s="71">
        <v>3233</v>
      </c>
      <c r="E44" s="71">
        <f t="shared" si="0"/>
        <v>90.13102871480345</v>
      </c>
      <c r="F44" s="71"/>
      <c r="G44" s="71">
        <v>2955</v>
      </c>
      <c r="H44" s="71">
        <v>2614</v>
      </c>
      <c r="I44" s="71">
        <f t="shared" si="1"/>
        <v>88.46023688663283</v>
      </c>
      <c r="J44" s="71"/>
      <c r="K44" s="71">
        <v>6542</v>
      </c>
      <c r="L44" s="71">
        <v>5847</v>
      </c>
      <c r="M44" s="72">
        <f t="shared" si="2"/>
        <v>89.37633751146438</v>
      </c>
      <c r="N44" s="72"/>
      <c r="O44" s="5"/>
      <c r="P44" s="5"/>
    </row>
    <row r="45" spans="1:16" ht="12.75">
      <c r="A45" s="62" t="s">
        <v>77</v>
      </c>
      <c r="B45" s="62"/>
      <c r="C45" s="71">
        <v>205</v>
      </c>
      <c r="D45" s="71">
        <v>202</v>
      </c>
      <c r="E45" s="71">
        <f t="shared" si="0"/>
        <v>98.53658536585365</v>
      </c>
      <c r="F45" s="71"/>
      <c r="G45" s="71">
        <v>43</v>
      </c>
      <c r="H45" s="71">
        <v>42</v>
      </c>
      <c r="I45" s="71">
        <f t="shared" si="1"/>
        <v>97.67441860465115</v>
      </c>
      <c r="J45" s="71"/>
      <c r="K45" s="71">
        <v>248</v>
      </c>
      <c r="L45" s="71">
        <v>244</v>
      </c>
      <c r="M45" s="72">
        <f t="shared" si="2"/>
        <v>98.38709677419355</v>
      </c>
      <c r="N45" s="72"/>
      <c r="O45" s="5"/>
      <c r="P45" s="5"/>
    </row>
    <row r="46" spans="1:16" ht="12.75">
      <c r="A46" s="62" t="s">
        <v>78</v>
      </c>
      <c r="B46" s="62"/>
      <c r="C46" s="71">
        <v>528</v>
      </c>
      <c r="D46" s="71">
        <v>6</v>
      </c>
      <c r="E46" s="71">
        <f>D46/C46*100</f>
        <v>1.1363636363636365</v>
      </c>
      <c r="F46" s="71"/>
      <c r="G46" s="71">
        <v>153</v>
      </c>
      <c r="H46" s="77">
        <v>1</v>
      </c>
      <c r="I46" s="71">
        <f>H46/G46*100</f>
        <v>0.6535947712418301</v>
      </c>
      <c r="J46" s="71"/>
      <c r="K46" s="71">
        <v>681</v>
      </c>
      <c r="L46" s="71">
        <v>7</v>
      </c>
      <c r="M46" s="72">
        <f>L46/K46*100</f>
        <v>1.0279001468428781</v>
      </c>
      <c r="N46" s="72"/>
      <c r="O46" s="5"/>
      <c r="P46" s="5"/>
    </row>
    <row r="47" spans="1:16" ht="12.75">
      <c r="A47" s="62" t="s">
        <v>79</v>
      </c>
      <c r="B47" s="62"/>
      <c r="C47" s="71">
        <v>782</v>
      </c>
      <c r="D47" s="71">
        <v>740</v>
      </c>
      <c r="E47" s="71">
        <f t="shared" si="0"/>
        <v>94.62915601023018</v>
      </c>
      <c r="F47" s="71"/>
      <c r="G47" s="71">
        <v>452</v>
      </c>
      <c r="H47" s="71">
        <v>423</v>
      </c>
      <c r="I47" s="71">
        <f t="shared" si="1"/>
        <v>93.58407079646017</v>
      </c>
      <c r="J47" s="71"/>
      <c r="K47" s="71">
        <v>1234</v>
      </c>
      <c r="L47" s="71">
        <v>1163</v>
      </c>
      <c r="M47" s="72">
        <f t="shared" si="2"/>
        <v>94.24635332252836</v>
      </c>
      <c r="N47" s="72"/>
      <c r="O47" s="5"/>
      <c r="P47" s="5"/>
    </row>
    <row r="48" spans="1:16" ht="12.75">
      <c r="A48" s="62" t="s">
        <v>80</v>
      </c>
      <c r="B48" s="62"/>
      <c r="C48" s="71">
        <v>414</v>
      </c>
      <c r="D48" s="71">
        <v>356</v>
      </c>
      <c r="E48" s="71">
        <f t="shared" si="0"/>
        <v>85.99033816425121</v>
      </c>
      <c r="F48" s="71"/>
      <c r="G48" s="71">
        <v>85</v>
      </c>
      <c r="H48" s="71">
        <v>73</v>
      </c>
      <c r="I48" s="71">
        <f t="shared" si="1"/>
        <v>85.88235294117646</v>
      </c>
      <c r="J48" s="71"/>
      <c r="K48" s="71">
        <v>499</v>
      </c>
      <c r="L48" s="71">
        <v>429</v>
      </c>
      <c r="M48" s="72">
        <f t="shared" si="2"/>
        <v>85.97194388777555</v>
      </c>
      <c r="N48" s="72"/>
      <c r="O48" s="5"/>
      <c r="P48" s="5"/>
    </row>
    <row r="49" spans="1:14" ht="15" customHeight="1">
      <c r="A49" s="84" t="s">
        <v>119</v>
      </c>
      <c r="B49" s="63"/>
      <c r="C49" s="71"/>
      <c r="D49" s="71"/>
      <c r="E49" s="71"/>
      <c r="F49" s="71"/>
      <c r="G49" s="71"/>
      <c r="H49" s="71"/>
      <c r="I49" s="71"/>
      <c r="J49" s="71"/>
      <c r="K49" s="71"/>
      <c r="L49" s="71"/>
      <c r="M49" s="72"/>
      <c r="N49" s="72"/>
    </row>
    <row r="50" spans="1:14" ht="12.75">
      <c r="A50" s="58" t="s">
        <v>28</v>
      </c>
      <c r="B50" s="58"/>
      <c r="C50" s="119" t="s">
        <v>8</v>
      </c>
      <c r="D50" s="119"/>
      <c r="E50" s="119"/>
      <c r="F50" s="79"/>
      <c r="G50" s="119" t="s">
        <v>9</v>
      </c>
      <c r="H50" s="119"/>
      <c r="I50" s="119"/>
      <c r="J50" s="79"/>
      <c r="K50" s="119" t="s">
        <v>3</v>
      </c>
      <c r="L50" s="119"/>
      <c r="M50" s="119"/>
      <c r="N50" s="94"/>
    </row>
    <row r="51" spans="1:14" ht="45">
      <c r="A51" s="6" t="s">
        <v>115</v>
      </c>
      <c r="B51" s="6"/>
      <c r="C51" s="73" t="s">
        <v>116</v>
      </c>
      <c r="D51" s="73" t="s">
        <v>117</v>
      </c>
      <c r="E51" s="73" t="s">
        <v>118</v>
      </c>
      <c r="F51" s="74"/>
      <c r="G51" s="73" t="s">
        <v>116</v>
      </c>
      <c r="H51" s="73" t="s">
        <v>117</v>
      </c>
      <c r="I51" s="73" t="s">
        <v>118</v>
      </c>
      <c r="J51" s="73"/>
      <c r="K51" s="73" t="s">
        <v>116</v>
      </c>
      <c r="L51" s="73" t="s">
        <v>117</v>
      </c>
      <c r="M51" s="73" t="s">
        <v>118</v>
      </c>
      <c r="N51" s="91"/>
    </row>
    <row r="52" spans="1:16" ht="12.75">
      <c r="A52" s="61" t="s">
        <v>81</v>
      </c>
      <c r="B52" s="61"/>
      <c r="C52" s="70">
        <v>25382</v>
      </c>
      <c r="D52" s="70">
        <v>21702</v>
      </c>
      <c r="E52" s="70">
        <f aca="true" t="shared" si="3" ref="E52:E67">D52/C52*100</f>
        <v>85.50153652194469</v>
      </c>
      <c r="F52" s="70"/>
      <c r="G52" s="70">
        <v>4251</v>
      </c>
      <c r="H52" s="70">
        <v>3424</v>
      </c>
      <c r="I52" s="70">
        <f>H52/G52*100</f>
        <v>80.54575394024936</v>
      </c>
      <c r="J52" s="70"/>
      <c r="K52" s="70">
        <v>29633</v>
      </c>
      <c r="L52" s="70">
        <v>25126</v>
      </c>
      <c r="M52" s="78">
        <f aca="true" t="shared" si="4" ref="M52:M67">L52/K52*100</f>
        <v>84.79060506867344</v>
      </c>
      <c r="N52" s="78"/>
      <c r="O52" s="5"/>
      <c r="P52" s="5"/>
    </row>
    <row r="53" spans="1:16" ht="12.75">
      <c r="A53" s="62" t="s">
        <v>82</v>
      </c>
      <c r="B53" s="62"/>
      <c r="C53" s="71">
        <v>1465</v>
      </c>
      <c r="D53" s="71">
        <v>1396</v>
      </c>
      <c r="E53" s="71">
        <f t="shared" si="3"/>
        <v>95.2901023890785</v>
      </c>
      <c r="F53" s="71"/>
      <c r="G53" s="71">
        <v>170</v>
      </c>
      <c r="H53" s="71">
        <v>156</v>
      </c>
      <c r="I53" s="71">
        <f>H53/G53*100</f>
        <v>91.76470588235294</v>
      </c>
      <c r="J53" s="71"/>
      <c r="K53" s="71">
        <v>1635</v>
      </c>
      <c r="L53" s="71">
        <v>1552</v>
      </c>
      <c r="M53" s="72">
        <f t="shared" si="4"/>
        <v>94.92354740061162</v>
      </c>
      <c r="N53" s="72"/>
      <c r="O53" s="5"/>
      <c r="P53" s="5"/>
    </row>
    <row r="54" spans="1:16" ht="12.75">
      <c r="A54" s="62" t="s">
        <v>83</v>
      </c>
      <c r="B54" s="62"/>
      <c r="C54" s="71">
        <v>155</v>
      </c>
      <c r="D54" s="71">
        <v>137</v>
      </c>
      <c r="E54" s="71">
        <f t="shared" si="3"/>
        <v>88.38709677419355</v>
      </c>
      <c r="F54" s="71"/>
      <c r="G54" s="71">
        <v>43</v>
      </c>
      <c r="H54" s="71">
        <v>41</v>
      </c>
      <c r="I54" s="71">
        <f>H54/G54*100</f>
        <v>95.34883720930233</v>
      </c>
      <c r="J54" s="71"/>
      <c r="K54" s="71">
        <v>198</v>
      </c>
      <c r="L54" s="71">
        <v>178</v>
      </c>
      <c r="M54" s="72">
        <f t="shared" si="4"/>
        <v>89.8989898989899</v>
      </c>
      <c r="N54" s="98"/>
      <c r="O54" s="5"/>
      <c r="P54" s="5"/>
    </row>
    <row r="55" spans="1:16" ht="12.75">
      <c r="A55" s="62" t="s">
        <v>84</v>
      </c>
      <c r="B55" s="62"/>
      <c r="C55" s="71">
        <v>580</v>
      </c>
      <c r="D55" s="71">
        <v>490</v>
      </c>
      <c r="E55" s="71">
        <f t="shared" si="3"/>
        <v>84.48275862068965</v>
      </c>
      <c r="F55" s="71"/>
      <c r="G55" s="71">
        <v>1</v>
      </c>
      <c r="H55" s="77" t="s">
        <v>19</v>
      </c>
      <c r="I55" s="77" t="s">
        <v>19</v>
      </c>
      <c r="J55" s="71"/>
      <c r="K55" s="71">
        <v>581</v>
      </c>
      <c r="L55" s="71">
        <v>490</v>
      </c>
      <c r="M55" s="72">
        <f t="shared" si="4"/>
        <v>84.33734939759037</v>
      </c>
      <c r="N55" s="72"/>
      <c r="O55" s="5"/>
      <c r="P55" s="5"/>
    </row>
    <row r="56" spans="1:16" ht="12.75">
      <c r="A56" s="62" t="s">
        <v>85</v>
      </c>
      <c r="B56" s="62"/>
      <c r="C56" s="71">
        <v>863</v>
      </c>
      <c r="D56" s="71">
        <v>794</v>
      </c>
      <c r="E56" s="71">
        <f t="shared" si="3"/>
        <v>92.00463499420626</v>
      </c>
      <c r="F56" s="71"/>
      <c r="G56" s="71">
        <v>175</v>
      </c>
      <c r="H56" s="71">
        <v>154</v>
      </c>
      <c r="I56" s="71">
        <f aca="true" t="shared" si="5" ref="I56:I67">H56/G56*100</f>
        <v>88</v>
      </c>
      <c r="J56" s="71"/>
      <c r="K56" s="71">
        <v>1038</v>
      </c>
      <c r="L56" s="71">
        <v>948</v>
      </c>
      <c r="M56" s="72">
        <f t="shared" si="4"/>
        <v>91.32947976878613</v>
      </c>
      <c r="N56" s="72"/>
      <c r="O56" s="5"/>
      <c r="P56" s="5"/>
    </row>
    <row r="57" spans="1:16" ht="12.75">
      <c r="A57" s="62" t="s">
        <v>86</v>
      </c>
      <c r="B57" s="62"/>
      <c r="C57" s="71">
        <v>327</v>
      </c>
      <c r="D57" s="71">
        <v>300</v>
      </c>
      <c r="E57" s="71">
        <f t="shared" si="3"/>
        <v>91.74311926605505</v>
      </c>
      <c r="F57" s="71"/>
      <c r="G57" s="71">
        <v>32</v>
      </c>
      <c r="H57" s="71">
        <v>29</v>
      </c>
      <c r="I57" s="71">
        <f t="shared" si="5"/>
        <v>90.625</v>
      </c>
      <c r="J57" s="71"/>
      <c r="K57" s="71">
        <v>359</v>
      </c>
      <c r="L57" s="71">
        <v>329</v>
      </c>
      <c r="M57" s="72">
        <f t="shared" si="4"/>
        <v>91.64345403899722</v>
      </c>
      <c r="N57" s="72"/>
      <c r="O57" s="5"/>
      <c r="P57" s="5"/>
    </row>
    <row r="58" spans="1:16" ht="12.75">
      <c r="A58" s="62" t="s">
        <v>87</v>
      </c>
      <c r="B58" s="62"/>
      <c r="C58" s="71">
        <v>581</v>
      </c>
      <c r="D58" s="71">
        <v>535</v>
      </c>
      <c r="E58" s="71">
        <f t="shared" si="3"/>
        <v>92.08261617900172</v>
      </c>
      <c r="F58" s="71"/>
      <c r="G58" s="71">
        <v>52</v>
      </c>
      <c r="H58" s="71">
        <v>48</v>
      </c>
      <c r="I58" s="71">
        <f t="shared" si="5"/>
        <v>92.3076923076923</v>
      </c>
      <c r="J58" s="71"/>
      <c r="K58" s="71">
        <v>633</v>
      </c>
      <c r="L58" s="71">
        <v>583</v>
      </c>
      <c r="M58" s="72">
        <f t="shared" si="4"/>
        <v>92.10110584518168</v>
      </c>
      <c r="N58" s="72"/>
      <c r="O58" s="5"/>
      <c r="P58" s="5"/>
    </row>
    <row r="59" spans="1:16" ht="12.75">
      <c r="A59" s="62" t="s">
        <v>88</v>
      </c>
      <c r="B59" s="62"/>
      <c r="C59" s="71">
        <v>48</v>
      </c>
      <c r="D59" s="71">
        <v>30</v>
      </c>
      <c r="E59" s="71">
        <f t="shared" si="3"/>
        <v>62.5</v>
      </c>
      <c r="F59" s="71"/>
      <c r="G59" s="71">
        <v>33</v>
      </c>
      <c r="H59" s="71">
        <v>24</v>
      </c>
      <c r="I59" s="71">
        <f t="shared" si="5"/>
        <v>72.72727272727273</v>
      </c>
      <c r="J59" s="71"/>
      <c r="K59" s="71">
        <v>81</v>
      </c>
      <c r="L59" s="71">
        <v>54</v>
      </c>
      <c r="M59" s="72">
        <f t="shared" si="4"/>
        <v>66.66666666666666</v>
      </c>
      <c r="N59" s="72"/>
      <c r="O59" s="5"/>
      <c r="P59" s="5"/>
    </row>
    <row r="60" spans="1:16" ht="12.75">
      <c r="A60" s="62" t="s">
        <v>89</v>
      </c>
      <c r="B60" s="62"/>
      <c r="C60" s="71">
        <v>449</v>
      </c>
      <c r="D60" s="71">
        <v>405</v>
      </c>
      <c r="E60" s="71">
        <f t="shared" si="3"/>
        <v>90.20044543429844</v>
      </c>
      <c r="F60" s="71"/>
      <c r="G60" s="71">
        <v>125</v>
      </c>
      <c r="H60" s="71">
        <v>110</v>
      </c>
      <c r="I60" s="71">
        <f t="shared" si="5"/>
        <v>88</v>
      </c>
      <c r="J60" s="71"/>
      <c r="K60" s="71">
        <v>574</v>
      </c>
      <c r="L60" s="71">
        <v>515</v>
      </c>
      <c r="M60" s="72">
        <f t="shared" si="4"/>
        <v>89.72125435540069</v>
      </c>
      <c r="N60" s="72"/>
      <c r="O60" s="5"/>
      <c r="P60" s="5"/>
    </row>
    <row r="61" spans="1:16" ht="12.75">
      <c r="A61" s="62" t="s">
        <v>90</v>
      </c>
      <c r="B61" s="62"/>
      <c r="C61" s="71">
        <v>1477</v>
      </c>
      <c r="D61" s="71">
        <v>1424</v>
      </c>
      <c r="E61" s="71">
        <f t="shared" si="3"/>
        <v>96.4116452268111</v>
      </c>
      <c r="F61" s="71"/>
      <c r="G61" s="71">
        <v>614</v>
      </c>
      <c r="H61" s="71">
        <v>573</v>
      </c>
      <c r="I61" s="71">
        <f t="shared" si="5"/>
        <v>93.32247557003257</v>
      </c>
      <c r="J61" s="71"/>
      <c r="K61" s="71">
        <v>2091</v>
      </c>
      <c r="L61" s="71">
        <v>1997</v>
      </c>
      <c r="M61" s="72">
        <f t="shared" si="4"/>
        <v>95.50454328072692</v>
      </c>
      <c r="N61" s="72"/>
      <c r="O61" s="5"/>
      <c r="P61" s="5"/>
    </row>
    <row r="62" spans="1:16" ht="12.75">
      <c r="A62" s="62" t="s">
        <v>91</v>
      </c>
      <c r="B62" s="62"/>
      <c r="C62" s="71">
        <v>81</v>
      </c>
      <c r="D62" s="71">
        <v>73</v>
      </c>
      <c r="E62" s="71">
        <f t="shared" si="3"/>
        <v>90.12345679012346</v>
      </c>
      <c r="F62" s="71"/>
      <c r="G62" s="71">
        <v>89</v>
      </c>
      <c r="H62" s="71">
        <v>81</v>
      </c>
      <c r="I62" s="71">
        <f t="shared" si="5"/>
        <v>91.01123595505618</v>
      </c>
      <c r="J62" s="71"/>
      <c r="K62" s="71">
        <v>170</v>
      </c>
      <c r="L62" s="71">
        <v>154</v>
      </c>
      <c r="M62" s="72">
        <f t="shared" si="4"/>
        <v>90.58823529411765</v>
      </c>
      <c r="N62" s="72"/>
      <c r="O62" s="5"/>
      <c r="P62" s="5"/>
    </row>
    <row r="63" spans="1:16" ht="12.75">
      <c r="A63" s="62" t="s">
        <v>92</v>
      </c>
      <c r="B63" s="62"/>
      <c r="C63" s="71">
        <v>14433</v>
      </c>
      <c r="D63" s="71">
        <v>13683</v>
      </c>
      <c r="E63" s="71">
        <f t="shared" si="3"/>
        <v>94.80357514030348</v>
      </c>
      <c r="F63" s="71"/>
      <c r="G63" s="71">
        <v>2177</v>
      </c>
      <c r="H63" s="71">
        <v>1938</v>
      </c>
      <c r="I63" s="71">
        <f t="shared" si="5"/>
        <v>89.02158934313276</v>
      </c>
      <c r="J63" s="71"/>
      <c r="K63" s="71">
        <v>16610</v>
      </c>
      <c r="L63" s="71">
        <v>15621</v>
      </c>
      <c r="M63" s="72">
        <f t="shared" si="4"/>
        <v>94.04575556893437</v>
      </c>
      <c r="N63" s="72"/>
      <c r="O63" s="5"/>
      <c r="P63" s="5"/>
    </row>
    <row r="64" spans="1:16" ht="12.75">
      <c r="A64" s="62" t="s">
        <v>93</v>
      </c>
      <c r="B64" s="62"/>
      <c r="C64" s="71">
        <v>632</v>
      </c>
      <c r="D64" s="71">
        <v>575</v>
      </c>
      <c r="E64" s="71">
        <f t="shared" si="3"/>
        <v>90.98101265822784</v>
      </c>
      <c r="F64" s="71"/>
      <c r="G64" s="71">
        <v>65</v>
      </c>
      <c r="H64" s="71">
        <v>52</v>
      </c>
      <c r="I64" s="71">
        <f t="shared" si="5"/>
        <v>80</v>
      </c>
      <c r="J64" s="71"/>
      <c r="K64" s="71">
        <v>697</v>
      </c>
      <c r="L64" s="71">
        <v>627</v>
      </c>
      <c r="M64" s="72">
        <f t="shared" si="4"/>
        <v>89.95695839311334</v>
      </c>
      <c r="N64" s="72"/>
      <c r="O64" s="5"/>
      <c r="P64" s="5"/>
    </row>
    <row r="65" spans="1:16" ht="12.75">
      <c r="A65" s="62" t="s">
        <v>94</v>
      </c>
      <c r="B65" s="62"/>
      <c r="C65" s="71">
        <v>3591</v>
      </c>
      <c r="D65" s="71">
        <v>1202</v>
      </c>
      <c r="E65" s="71">
        <f t="shared" si="3"/>
        <v>33.47257031467558</v>
      </c>
      <c r="F65" s="71"/>
      <c r="G65" s="71">
        <v>600</v>
      </c>
      <c r="H65" s="71">
        <v>145</v>
      </c>
      <c r="I65" s="71">
        <f t="shared" si="5"/>
        <v>24.166666666666668</v>
      </c>
      <c r="J65" s="71"/>
      <c r="K65" s="71">
        <v>4191</v>
      </c>
      <c r="L65" s="71">
        <v>1347</v>
      </c>
      <c r="M65" s="72">
        <f t="shared" si="4"/>
        <v>32.140300644237655</v>
      </c>
      <c r="N65" s="72"/>
      <c r="O65" s="5"/>
      <c r="P65" s="5"/>
    </row>
    <row r="66" spans="1:16" ht="12.75">
      <c r="A66" s="62" t="s">
        <v>95</v>
      </c>
      <c r="B66" s="62"/>
      <c r="C66" s="71">
        <v>569</v>
      </c>
      <c r="D66" s="71">
        <v>526</v>
      </c>
      <c r="E66" s="71">
        <f t="shared" si="3"/>
        <v>92.44288224956063</v>
      </c>
      <c r="F66" s="71"/>
      <c r="G66" s="71">
        <v>40</v>
      </c>
      <c r="H66" s="71">
        <v>37</v>
      </c>
      <c r="I66" s="71">
        <f t="shared" si="5"/>
        <v>92.5</v>
      </c>
      <c r="J66" s="71"/>
      <c r="K66" s="71">
        <v>609</v>
      </c>
      <c r="L66" s="71">
        <v>563</v>
      </c>
      <c r="M66" s="72">
        <f t="shared" si="4"/>
        <v>92.44663382594418</v>
      </c>
      <c r="N66" s="72"/>
      <c r="O66" s="5"/>
      <c r="P66" s="5"/>
    </row>
    <row r="67" spans="1:16" ht="12.75">
      <c r="A67" s="62" t="s">
        <v>96</v>
      </c>
      <c r="B67" s="62"/>
      <c r="C67" s="71">
        <v>189</v>
      </c>
      <c r="D67" s="71">
        <v>180</v>
      </c>
      <c r="E67" s="71">
        <f t="shared" si="3"/>
        <v>95.23809523809523</v>
      </c>
      <c r="F67" s="71"/>
      <c r="G67" s="71">
        <v>47</v>
      </c>
      <c r="H67" s="71">
        <v>45</v>
      </c>
      <c r="I67" s="71">
        <f t="shared" si="5"/>
        <v>95.74468085106383</v>
      </c>
      <c r="J67" s="71"/>
      <c r="K67" s="71">
        <v>236</v>
      </c>
      <c r="L67" s="71">
        <v>225</v>
      </c>
      <c r="M67" s="72">
        <f t="shared" si="4"/>
        <v>95.33898305084746</v>
      </c>
      <c r="N67" s="72"/>
      <c r="O67" s="5"/>
      <c r="P67" s="5"/>
    </row>
    <row r="68" spans="1:16" ht="12.75">
      <c r="A68" s="61" t="s">
        <v>97</v>
      </c>
      <c r="B68" s="61"/>
      <c r="C68" s="70">
        <v>247</v>
      </c>
      <c r="D68" s="70">
        <v>194</v>
      </c>
      <c r="E68" s="70">
        <f t="shared" si="0"/>
        <v>78.54251012145748</v>
      </c>
      <c r="F68" s="70"/>
      <c r="G68" s="70">
        <v>169</v>
      </c>
      <c r="H68" s="70">
        <v>139</v>
      </c>
      <c r="I68" s="70">
        <f t="shared" si="1"/>
        <v>82.24852071005917</v>
      </c>
      <c r="J68" s="70"/>
      <c r="K68" s="70">
        <v>416</v>
      </c>
      <c r="L68" s="70">
        <v>333</v>
      </c>
      <c r="M68" s="78">
        <f t="shared" si="2"/>
        <v>80.04807692307693</v>
      </c>
      <c r="N68" s="78"/>
      <c r="O68" s="5"/>
      <c r="P68" s="5"/>
    </row>
    <row r="69" spans="1:16" ht="12.75">
      <c r="A69" s="62" t="s">
        <v>98</v>
      </c>
      <c r="B69" s="62"/>
      <c r="C69" s="71">
        <v>16</v>
      </c>
      <c r="D69" s="71">
        <v>16</v>
      </c>
      <c r="E69" s="71">
        <f t="shared" si="0"/>
        <v>100</v>
      </c>
      <c r="F69" s="71"/>
      <c r="G69" s="77" t="s">
        <v>19</v>
      </c>
      <c r="H69" s="77" t="s">
        <v>19</v>
      </c>
      <c r="I69" s="77" t="s">
        <v>19</v>
      </c>
      <c r="J69" s="71"/>
      <c r="K69" s="71">
        <v>16</v>
      </c>
      <c r="L69" s="71">
        <v>16</v>
      </c>
      <c r="M69" s="72">
        <f t="shared" si="2"/>
        <v>100</v>
      </c>
      <c r="N69" s="72"/>
      <c r="O69" s="5"/>
      <c r="P69" s="5"/>
    </row>
    <row r="70" spans="1:16" ht="12.75">
      <c r="A70" s="62" t="s">
        <v>99</v>
      </c>
      <c r="B70" s="62"/>
      <c r="C70" s="71">
        <v>165</v>
      </c>
      <c r="D70" s="71">
        <v>129</v>
      </c>
      <c r="E70" s="71">
        <f aca="true" t="shared" si="6" ref="E70:E92">D70/C70*100</f>
        <v>78.18181818181819</v>
      </c>
      <c r="F70" s="71"/>
      <c r="G70" s="71">
        <v>112</v>
      </c>
      <c r="H70" s="71">
        <v>91</v>
      </c>
      <c r="I70" s="71">
        <f aca="true" t="shared" si="7" ref="I70:I92">H70/G70*100</f>
        <v>81.25</v>
      </c>
      <c r="J70" s="71"/>
      <c r="K70" s="71">
        <v>277</v>
      </c>
      <c r="L70" s="71">
        <v>220</v>
      </c>
      <c r="M70" s="72">
        <f aca="true" t="shared" si="8" ref="M70:M90">L70/K70*100</f>
        <v>79.42238267148014</v>
      </c>
      <c r="N70" s="72"/>
      <c r="O70" s="5"/>
      <c r="P70" s="5"/>
    </row>
    <row r="71" spans="1:16" ht="12.75">
      <c r="A71" s="62" t="s">
        <v>100</v>
      </c>
      <c r="B71" s="62"/>
      <c r="C71" s="71">
        <v>22</v>
      </c>
      <c r="D71" s="71">
        <v>19</v>
      </c>
      <c r="E71" s="71">
        <f t="shared" si="6"/>
        <v>86.36363636363636</v>
      </c>
      <c r="F71" s="71"/>
      <c r="G71" s="71">
        <v>17</v>
      </c>
      <c r="H71" s="71">
        <v>15</v>
      </c>
      <c r="I71" s="71">
        <f t="shared" si="7"/>
        <v>88.23529411764706</v>
      </c>
      <c r="J71" s="71"/>
      <c r="K71" s="71">
        <v>39</v>
      </c>
      <c r="L71" s="71">
        <v>34</v>
      </c>
      <c r="M71" s="72">
        <f t="shared" si="8"/>
        <v>87.17948717948718</v>
      </c>
      <c r="N71" s="72"/>
      <c r="O71" s="5"/>
      <c r="P71" s="5"/>
    </row>
    <row r="72" spans="1:16" ht="12.75">
      <c r="A72" s="62" t="s">
        <v>101</v>
      </c>
      <c r="B72" s="62"/>
      <c r="C72" s="71">
        <v>22</v>
      </c>
      <c r="D72" s="71">
        <v>20</v>
      </c>
      <c r="E72" s="71">
        <f t="shared" si="6"/>
        <v>90.9090909090909</v>
      </c>
      <c r="F72" s="71"/>
      <c r="G72" s="71">
        <v>19</v>
      </c>
      <c r="H72" s="71">
        <v>19</v>
      </c>
      <c r="I72" s="71">
        <f t="shared" si="7"/>
        <v>100</v>
      </c>
      <c r="J72" s="71"/>
      <c r="K72" s="71">
        <v>41</v>
      </c>
      <c r="L72" s="71">
        <v>39</v>
      </c>
      <c r="M72" s="72">
        <f t="shared" si="8"/>
        <v>95.1219512195122</v>
      </c>
      <c r="N72" s="72"/>
      <c r="O72" s="5"/>
      <c r="P72" s="5"/>
    </row>
    <row r="73" spans="1:16" ht="12.75">
      <c r="A73" s="62" t="s">
        <v>102</v>
      </c>
      <c r="B73" s="62"/>
      <c r="C73" s="71">
        <v>22</v>
      </c>
      <c r="D73" s="71">
        <v>10</v>
      </c>
      <c r="E73" s="71">
        <f t="shared" si="6"/>
        <v>45.45454545454545</v>
      </c>
      <c r="F73" s="71"/>
      <c r="G73" s="71">
        <v>21</v>
      </c>
      <c r="H73" s="71">
        <v>14</v>
      </c>
      <c r="I73" s="71">
        <f t="shared" si="7"/>
        <v>66.66666666666666</v>
      </c>
      <c r="J73" s="71"/>
      <c r="K73" s="71">
        <v>43</v>
      </c>
      <c r="L73" s="71">
        <v>24</v>
      </c>
      <c r="M73" s="72">
        <f t="shared" si="8"/>
        <v>55.81395348837209</v>
      </c>
      <c r="N73" s="72"/>
      <c r="O73" s="5"/>
      <c r="P73" s="5"/>
    </row>
    <row r="74" spans="1:16" ht="12.75">
      <c r="A74" s="61" t="s">
        <v>103</v>
      </c>
      <c r="B74" s="61"/>
      <c r="C74" s="70">
        <v>98</v>
      </c>
      <c r="D74" s="70">
        <v>59</v>
      </c>
      <c r="E74" s="70">
        <f t="shared" si="6"/>
        <v>60.204081632653065</v>
      </c>
      <c r="F74" s="70"/>
      <c r="G74" s="70">
        <v>289</v>
      </c>
      <c r="H74" s="70">
        <v>46</v>
      </c>
      <c r="I74" s="70">
        <f t="shared" si="7"/>
        <v>15.916955017301039</v>
      </c>
      <c r="J74" s="70"/>
      <c r="K74" s="70">
        <v>387</v>
      </c>
      <c r="L74" s="89">
        <v>105</v>
      </c>
      <c r="M74" s="78">
        <f t="shared" si="8"/>
        <v>27.131782945736433</v>
      </c>
      <c r="N74" s="78"/>
      <c r="O74" s="5"/>
      <c r="P74" s="5"/>
    </row>
    <row r="75" spans="1:16" ht="12.75">
      <c r="A75" s="62" t="s">
        <v>122</v>
      </c>
      <c r="B75" s="62"/>
      <c r="C75" s="71">
        <v>27</v>
      </c>
      <c r="D75" s="77">
        <v>1</v>
      </c>
      <c r="E75" s="71">
        <f t="shared" si="6"/>
        <v>3.7037037037037033</v>
      </c>
      <c r="F75" s="71"/>
      <c r="G75" s="71">
        <v>190</v>
      </c>
      <c r="H75" s="77">
        <v>2</v>
      </c>
      <c r="I75" s="71">
        <f>H75/G75*100</f>
        <v>1.0526315789473684</v>
      </c>
      <c r="J75" s="71"/>
      <c r="K75" s="71">
        <v>217</v>
      </c>
      <c r="L75" s="90">
        <v>3</v>
      </c>
      <c r="M75" s="72">
        <f>L75/K75*100</f>
        <v>1.3824884792626728</v>
      </c>
      <c r="N75" s="72"/>
      <c r="O75" s="5"/>
      <c r="P75" s="99"/>
    </row>
    <row r="76" spans="1:16" ht="12.75">
      <c r="A76" s="62" t="s">
        <v>104</v>
      </c>
      <c r="B76" s="62"/>
      <c r="C76" s="71">
        <v>71</v>
      </c>
      <c r="D76" s="71">
        <v>58</v>
      </c>
      <c r="E76" s="71">
        <f t="shared" si="6"/>
        <v>81.69014084507043</v>
      </c>
      <c r="F76" s="71"/>
      <c r="G76" s="71">
        <v>99</v>
      </c>
      <c r="H76" s="71">
        <v>44</v>
      </c>
      <c r="I76" s="71">
        <f t="shared" si="7"/>
        <v>44.44444444444444</v>
      </c>
      <c r="J76" s="71"/>
      <c r="K76" s="71">
        <v>170</v>
      </c>
      <c r="L76" s="88">
        <v>102</v>
      </c>
      <c r="M76" s="72">
        <f t="shared" si="8"/>
        <v>60</v>
      </c>
      <c r="N76" s="72"/>
      <c r="O76" s="5"/>
      <c r="P76" s="5"/>
    </row>
    <row r="77" spans="1:16" ht="12.75">
      <c r="A77" s="61" t="s">
        <v>105</v>
      </c>
      <c r="B77" s="61"/>
      <c r="C77" s="70">
        <v>109460</v>
      </c>
      <c r="D77" s="70">
        <v>62336</v>
      </c>
      <c r="E77" s="70">
        <f t="shared" si="6"/>
        <v>56.948657043668916</v>
      </c>
      <c r="F77" s="70"/>
      <c r="G77" s="70">
        <v>78581</v>
      </c>
      <c r="H77" s="70">
        <v>44121</v>
      </c>
      <c r="I77" s="70">
        <f t="shared" si="7"/>
        <v>56.14716025502348</v>
      </c>
      <c r="J77" s="70"/>
      <c r="K77" s="70">
        <v>188041</v>
      </c>
      <c r="L77" s="70">
        <v>106457</v>
      </c>
      <c r="M77" s="78">
        <f t="shared" si="8"/>
        <v>56.61371722124431</v>
      </c>
      <c r="N77" s="78"/>
      <c r="O77" s="5"/>
      <c r="P77" s="5"/>
    </row>
    <row r="78" spans="1:16" ht="12.75">
      <c r="A78" s="62" t="s">
        <v>42</v>
      </c>
      <c r="B78" s="62"/>
      <c r="C78" s="71">
        <v>33892</v>
      </c>
      <c r="D78" s="71">
        <v>19137</v>
      </c>
      <c r="E78" s="71">
        <f t="shared" si="6"/>
        <v>56.46465242535111</v>
      </c>
      <c r="F78" s="71"/>
      <c r="G78" s="71">
        <v>21049</v>
      </c>
      <c r="H78" s="71">
        <v>11889</v>
      </c>
      <c r="I78" s="71">
        <f t="shared" si="7"/>
        <v>56.482493230082184</v>
      </c>
      <c r="J78" s="71"/>
      <c r="K78" s="71">
        <v>54941</v>
      </c>
      <c r="L78" s="71">
        <v>31026</v>
      </c>
      <c r="M78" s="72">
        <f t="shared" si="8"/>
        <v>56.471487595784566</v>
      </c>
      <c r="N78" s="72"/>
      <c r="O78" s="5"/>
      <c r="P78" s="5"/>
    </row>
    <row r="79" spans="1:16" ht="12.75">
      <c r="A79" s="62" t="s">
        <v>44</v>
      </c>
      <c r="B79" s="62"/>
      <c r="C79" s="71">
        <v>65070</v>
      </c>
      <c r="D79" s="71">
        <v>40005</v>
      </c>
      <c r="E79" s="71">
        <f t="shared" si="6"/>
        <v>61.479944674965424</v>
      </c>
      <c r="F79" s="71"/>
      <c r="G79" s="71">
        <v>45148</v>
      </c>
      <c r="H79" s="71">
        <v>27604</v>
      </c>
      <c r="I79" s="71">
        <f t="shared" si="7"/>
        <v>61.141135819969875</v>
      </c>
      <c r="J79" s="71"/>
      <c r="K79" s="71">
        <v>110218</v>
      </c>
      <c r="L79" s="71">
        <v>67609</v>
      </c>
      <c r="M79" s="72">
        <f t="shared" si="8"/>
        <v>61.34116024605781</v>
      </c>
      <c r="N79" s="72"/>
      <c r="O79" s="5"/>
      <c r="P79" s="5"/>
    </row>
    <row r="80" spans="1:16" ht="12.75">
      <c r="A80" s="62" t="s">
        <v>53</v>
      </c>
      <c r="B80" s="62"/>
      <c r="C80" s="71">
        <v>11458</v>
      </c>
      <c r="D80" s="71">
        <v>7152</v>
      </c>
      <c r="E80" s="71">
        <f t="shared" si="6"/>
        <v>62.41927037877466</v>
      </c>
      <c r="F80" s="71"/>
      <c r="G80" s="71">
        <v>13059</v>
      </c>
      <c r="H80" s="71">
        <v>7020</v>
      </c>
      <c r="I80" s="71">
        <f t="shared" si="7"/>
        <v>53.75603032391454</v>
      </c>
      <c r="J80" s="71"/>
      <c r="K80" s="71">
        <v>24517</v>
      </c>
      <c r="L80" s="71">
        <v>14172</v>
      </c>
      <c r="M80" s="72">
        <f t="shared" si="8"/>
        <v>57.804788514092266</v>
      </c>
      <c r="N80" s="72"/>
      <c r="O80" s="5"/>
      <c r="P80" s="5"/>
    </row>
    <row r="81" spans="1:16" ht="12.75">
      <c r="A81" s="62" t="s">
        <v>56</v>
      </c>
      <c r="B81" s="62"/>
      <c r="C81" s="71">
        <v>10479</v>
      </c>
      <c r="D81" s="71">
        <v>6634</v>
      </c>
      <c r="E81" s="71">
        <f t="shared" si="6"/>
        <v>63.30756751598435</v>
      </c>
      <c r="F81" s="71"/>
      <c r="G81" s="71">
        <v>17272</v>
      </c>
      <c r="H81" s="71">
        <v>8537</v>
      </c>
      <c r="I81" s="71">
        <f t="shared" si="7"/>
        <v>49.426817971283</v>
      </c>
      <c r="J81" s="71"/>
      <c r="K81" s="71">
        <v>27751</v>
      </c>
      <c r="L81" s="71">
        <v>15171</v>
      </c>
      <c r="M81" s="72">
        <f t="shared" si="8"/>
        <v>54.668300241432746</v>
      </c>
      <c r="N81" s="72"/>
      <c r="O81" s="5"/>
      <c r="P81" s="5"/>
    </row>
    <row r="82" spans="1:16" ht="12.75">
      <c r="A82" s="62" t="s">
        <v>75</v>
      </c>
      <c r="B82" s="62"/>
      <c r="C82" s="71">
        <v>3127</v>
      </c>
      <c r="D82" s="71">
        <v>1557</v>
      </c>
      <c r="E82" s="71">
        <f t="shared" si="6"/>
        <v>49.79213303485769</v>
      </c>
      <c r="F82" s="71"/>
      <c r="G82" s="71">
        <v>1200</v>
      </c>
      <c r="H82" s="71">
        <v>682</v>
      </c>
      <c r="I82" s="71">
        <f t="shared" si="7"/>
        <v>56.833333333333336</v>
      </c>
      <c r="J82" s="71"/>
      <c r="K82" s="71">
        <v>4327</v>
      </c>
      <c r="L82" s="71">
        <v>2239</v>
      </c>
      <c r="M82" s="72">
        <f t="shared" si="8"/>
        <v>51.74485786919344</v>
      </c>
      <c r="N82" s="72"/>
      <c r="O82" s="5"/>
      <c r="P82" s="5"/>
    </row>
    <row r="83" spans="1:16" ht="12.75">
      <c r="A83" s="62" t="s">
        <v>81</v>
      </c>
      <c r="B83" s="62"/>
      <c r="C83" s="71">
        <v>5885</v>
      </c>
      <c r="D83" s="71">
        <v>2452</v>
      </c>
      <c r="E83" s="71">
        <f t="shared" si="6"/>
        <v>41.665250637213255</v>
      </c>
      <c r="F83" s="71"/>
      <c r="G83" s="71">
        <v>1124</v>
      </c>
      <c r="H83" s="71">
        <v>424</v>
      </c>
      <c r="I83" s="71">
        <f t="shared" si="7"/>
        <v>37.72241992882562</v>
      </c>
      <c r="J83" s="71"/>
      <c r="K83" s="71">
        <v>7009</v>
      </c>
      <c r="L83" s="71">
        <v>2876</v>
      </c>
      <c r="M83" s="72">
        <f t="shared" si="8"/>
        <v>41.032957625909546</v>
      </c>
      <c r="N83" s="72"/>
      <c r="O83" s="5"/>
      <c r="P83" s="5"/>
    </row>
    <row r="84" spans="1:16" ht="12.75">
      <c r="A84" s="62" t="s">
        <v>97</v>
      </c>
      <c r="B84" s="62"/>
      <c r="C84" s="71">
        <v>5847</v>
      </c>
      <c r="D84" s="71">
        <v>4036</v>
      </c>
      <c r="E84" s="71">
        <f t="shared" si="6"/>
        <v>69.02685137677442</v>
      </c>
      <c r="F84" s="71"/>
      <c r="G84" s="71">
        <v>4484</v>
      </c>
      <c r="H84" s="71">
        <v>3189</v>
      </c>
      <c r="I84" s="71">
        <f t="shared" si="7"/>
        <v>71.11953612845674</v>
      </c>
      <c r="J84" s="71"/>
      <c r="K84" s="71">
        <v>10331</v>
      </c>
      <c r="L84" s="71">
        <v>7225</v>
      </c>
      <c r="M84" s="72">
        <f t="shared" si="8"/>
        <v>69.93514664601685</v>
      </c>
      <c r="N84" s="72"/>
      <c r="O84" s="5"/>
      <c r="P84" s="5"/>
    </row>
    <row r="85" spans="1:16" ht="12.75">
      <c r="A85" s="62" t="s">
        <v>103</v>
      </c>
      <c r="B85" s="62"/>
      <c r="C85" s="71">
        <v>2333</v>
      </c>
      <c r="D85" s="71">
        <v>1516</v>
      </c>
      <c r="E85" s="71">
        <f t="shared" si="6"/>
        <v>64.9807115302186</v>
      </c>
      <c r="F85" s="71"/>
      <c r="G85" s="71">
        <v>838</v>
      </c>
      <c r="H85" s="71">
        <v>437</v>
      </c>
      <c r="I85" s="71">
        <f t="shared" si="7"/>
        <v>52.14797136038186</v>
      </c>
      <c r="J85" s="71"/>
      <c r="K85" s="71">
        <v>3171</v>
      </c>
      <c r="L85" s="71">
        <v>1953</v>
      </c>
      <c r="M85" s="72">
        <f t="shared" si="8"/>
        <v>61.58940397350994</v>
      </c>
      <c r="N85" s="72"/>
      <c r="O85" s="5"/>
      <c r="P85" s="5"/>
    </row>
    <row r="86" spans="1:16" ht="12.75">
      <c r="A86" s="61" t="s">
        <v>106</v>
      </c>
      <c r="B86" s="61"/>
      <c r="C86" s="70">
        <v>8019</v>
      </c>
      <c r="D86" s="70">
        <v>125</v>
      </c>
      <c r="E86" s="70">
        <f t="shared" si="6"/>
        <v>1.5587978550941513</v>
      </c>
      <c r="F86" s="70"/>
      <c r="G86" s="70">
        <v>8067</v>
      </c>
      <c r="H86" s="70">
        <v>137</v>
      </c>
      <c r="I86" s="70">
        <f t="shared" si="7"/>
        <v>1.6982769307053427</v>
      </c>
      <c r="J86" s="70"/>
      <c r="K86" s="70">
        <v>16086</v>
      </c>
      <c r="L86" s="70">
        <v>262</v>
      </c>
      <c r="M86" s="78">
        <f t="shared" si="8"/>
        <v>1.628745492975258</v>
      </c>
      <c r="N86" s="78"/>
      <c r="O86" s="5"/>
      <c r="P86" s="5"/>
    </row>
    <row r="87" spans="1:16" ht="12.75">
      <c r="A87" s="62" t="s">
        <v>107</v>
      </c>
      <c r="B87" s="62"/>
      <c r="C87" s="71">
        <v>2414</v>
      </c>
      <c r="D87" s="71">
        <v>30</v>
      </c>
      <c r="E87" s="71">
        <f t="shared" si="6"/>
        <v>1.2427506213753108</v>
      </c>
      <c r="F87" s="71"/>
      <c r="G87" s="71">
        <v>1786</v>
      </c>
      <c r="H87" s="71">
        <v>33</v>
      </c>
      <c r="I87" s="71">
        <f t="shared" si="7"/>
        <v>1.8477043673012319</v>
      </c>
      <c r="J87" s="71"/>
      <c r="K87" s="71">
        <v>4200</v>
      </c>
      <c r="L87" s="71">
        <v>63</v>
      </c>
      <c r="M87" s="72">
        <f t="shared" si="8"/>
        <v>1.5</v>
      </c>
      <c r="N87" s="72"/>
      <c r="O87" s="5"/>
      <c r="P87" s="5"/>
    </row>
    <row r="88" spans="1:16" ht="12.75">
      <c r="A88" s="62" t="s">
        <v>108</v>
      </c>
      <c r="B88" s="62"/>
      <c r="C88" s="71">
        <v>2914</v>
      </c>
      <c r="D88" s="71">
        <v>55</v>
      </c>
      <c r="E88" s="71">
        <f t="shared" si="6"/>
        <v>1.887439945092656</v>
      </c>
      <c r="F88" s="71"/>
      <c r="G88" s="71">
        <v>1706</v>
      </c>
      <c r="H88" s="71">
        <v>35</v>
      </c>
      <c r="I88" s="71">
        <f t="shared" si="7"/>
        <v>2.0515826494724503</v>
      </c>
      <c r="J88" s="71"/>
      <c r="K88" s="71">
        <v>4620</v>
      </c>
      <c r="L88" s="71">
        <v>90</v>
      </c>
      <c r="M88" s="72">
        <f t="shared" si="8"/>
        <v>1.948051948051948</v>
      </c>
      <c r="N88" s="72"/>
      <c r="O88" s="5"/>
      <c r="P88" s="5"/>
    </row>
    <row r="89" spans="1:16" ht="12.75">
      <c r="A89" s="62" t="s">
        <v>109</v>
      </c>
      <c r="B89" s="62"/>
      <c r="C89" s="71">
        <v>1052</v>
      </c>
      <c r="D89" s="71">
        <v>25</v>
      </c>
      <c r="E89" s="71">
        <f t="shared" si="6"/>
        <v>2.376425855513308</v>
      </c>
      <c r="F89" s="71"/>
      <c r="G89" s="71">
        <v>1282</v>
      </c>
      <c r="H89" s="71">
        <v>23</v>
      </c>
      <c r="I89" s="71">
        <f t="shared" si="7"/>
        <v>1.794071762870515</v>
      </c>
      <c r="J89" s="71"/>
      <c r="K89" s="71">
        <v>2334</v>
      </c>
      <c r="L89" s="71">
        <v>48</v>
      </c>
      <c r="M89" s="72">
        <f t="shared" si="8"/>
        <v>2.056555269922879</v>
      </c>
      <c r="N89" s="72"/>
      <c r="O89" s="5"/>
      <c r="P89" s="5"/>
    </row>
    <row r="90" spans="1:16" ht="12.75">
      <c r="A90" s="62" t="s">
        <v>110</v>
      </c>
      <c r="B90" s="62"/>
      <c r="C90" s="71">
        <v>1290</v>
      </c>
      <c r="D90" s="71">
        <v>14</v>
      </c>
      <c r="E90" s="71">
        <f t="shared" si="6"/>
        <v>1.0852713178294573</v>
      </c>
      <c r="F90" s="71"/>
      <c r="G90" s="71">
        <v>3045</v>
      </c>
      <c r="H90" s="71">
        <v>44</v>
      </c>
      <c r="I90" s="71">
        <f t="shared" si="7"/>
        <v>1.444991789819376</v>
      </c>
      <c r="J90" s="71"/>
      <c r="K90" s="71">
        <v>4335</v>
      </c>
      <c r="L90" s="71">
        <v>58</v>
      </c>
      <c r="M90" s="72">
        <f t="shared" si="8"/>
        <v>1.3379469434832756</v>
      </c>
      <c r="N90" s="72"/>
      <c r="O90" s="5"/>
      <c r="P90" s="5"/>
    </row>
    <row r="91" spans="1:16" ht="12.75">
      <c r="A91" s="62" t="s">
        <v>111</v>
      </c>
      <c r="B91" s="62"/>
      <c r="C91" s="71">
        <v>360</v>
      </c>
      <c r="D91" s="77">
        <v>1</v>
      </c>
      <c r="E91" s="71">
        <f>D91/C91*100</f>
        <v>0.2777777777777778</v>
      </c>
      <c r="F91" s="71"/>
      <c r="G91" s="71">
        <v>263</v>
      </c>
      <c r="H91" s="71">
        <v>2</v>
      </c>
      <c r="I91" s="71">
        <f>H91/G91*100</f>
        <v>0.7604562737642585</v>
      </c>
      <c r="J91" s="71"/>
      <c r="K91" s="71">
        <v>623</v>
      </c>
      <c r="L91" s="71">
        <v>3</v>
      </c>
      <c r="M91" s="72">
        <f>L91/K91*100</f>
        <v>0.4815409309791332</v>
      </c>
      <c r="N91" s="72"/>
      <c r="O91" s="5"/>
      <c r="P91" s="5"/>
    </row>
    <row r="92" spans="1:16" ht="12.75">
      <c r="A92" s="64" t="s">
        <v>112</v>
      </c>
      <c r="B92" s="64"/>
      <c r="C92" s="75">
        <v>1342</v>
      </c>
      <c r="D92" s="75">
        <v>1064</v>
      </c>
      <c r="E92" s="75">
        <f t="shared" si="6"/>
        <v>79.28464977645305</v>
      </c>
      <c r="F92" s="75"/>
      <c r="G92" s="75">
        <v>1978</v>
      </c>
      <c r="H92" s="75">
        <v>1627</v>
      </c>
      <c r="I92" s="75">
        <f t="shared" si="7"/>
        <v>82.25480283114257</v>
      </c>
      <c r="J92" s="75"/>
      <c r="K92" s="75">
        <v>3320</v>
      </c>
      <c r="L92" s="75">
        <v>2691</v>
      </c>
      <c r="M92" s="76">
        <f>L92/K92*100</f>
        <v>81.05421686746988</v>
      </c>
      <c r="N92" s="95"/>
      <c r="O92" s="5"/>
      <c r="P92" s="5"/>
    </row>
    <row r="93" ht="21.75" customHeight="1">
      <c r="A93" s="92"/>
    </row>
    <row r="94" spans="1:13" ht="45.75" customHeight="1">
      <c r="A94" s="120" t="s">
        <v>132</v>
      </c>
      <c r="B94" s="109"/>
      <c r="C94" s="109"/>
      <c r="D94" s="109"/>
      <c r="E94" s="109"/>
      <c r="F94" s="109"/>
      <c r="G94" s="109"/>
      <c r="H94" s="109"/>
      <c r="I94" s="109"/>
      <c r="J94" s="109"/>
      <c r="K94" s="109"/>
      <c r="L94" s="109"/>
      <c r="M94" s="109"/>
    </row>
    <row r="97" ht="12.75">
      <c r="A97" t="s">
        <v>27</v>
      </c>
    </row>
  </sheetData>
  <sheetProtection/>
  <mergeCells count="9">
    <mergeCell ref="A94:M94"/>
    <mergeCell ref="A1:M1"/>
    <mergeCell ref="A2:M2"/>
    <mergeCell ref="K3:M3"/>
    <mergeCell ref="C50:E50"/>
    <mergeCell ref="G50:I50"/>
    <mergeCell ref="K50:M50"/>
    <mergeCell ref="C3:E3"/>
    <mergeCell ref="G3:I3"/>
  </mergeCells>
  <printOptions/>
  <pageMargins left="0.75" right="0.75" top="1" bottom="1" header="0.5" footer="0.5"/>
  <pageSetup horizontalDpi="600" verticalDpi="600" orientation="portrait" paperSize="9" scale="93" r:id="rId2"/>
  <rowBreaks count="1" manualBreakCount="1">
    <brk id="48"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Monica Lindquist</cp:lastModifiedBy>
  <cp:lastPrinted>2010-04-13T15:11:01Z</cp:lastPrinted>
  <dcterms:created xsi:type="dcterms:W3CDTF">2001-09-19T12:13:41Z</dcterms:created>
  <dcterms:modified xsi:type="dcterms:W3CDTF">2010-04-13T15:12:29Z</dcterms:modified>
  <cp:category/>
  <cp:version/>
  <cp:contentType/>
  <cp:contentStatus/>
</cp:coreProperties>
</file>